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192.168.1.10\corporativa\PROYECTOS PARA ESTUDIO\2026\MANTENIMIENTO DE VEHICULOS - INVITACIÓN PRIVADA No.010\MANTENIMIENTO DE VEHICULOS V3\"/>
    </mc:Choice>
  </mc:AlternateContent>
  <xr:revisionPtr revIDLastSave="0" documentId="13_ncr:1_{FD78A934-4B16-49F9-9333-B2B38B56AF00}" xr6:coauthVersionLast="36" xr6:coauthVersionMax="43" xr10:uidLastSave="{00000000-0000-0000-0000-000000000000}"/>
  <bookViews>
    <workbookView xWindow="0" yWindow="0" windowWidth="28800" windowHeight="11325" tabRatio="837" xr2:uid="{00000000-000D-0000-FFFF-FFFF00000000}"/>
  </bookViews>
  <sheets>
    <sheet name="PROPUESTA ECONÓMICA" sheetId="7" r:id="rId1"/>
    <sheet name="Analisis de Precios" sheetId="3" state="hidden" r:id="rId2"/>
  </sheets>
  <definedNames>
    <definedName name="_xlnm.Print_Area" localSheetId="1">'Analisis de Precios'!$A$1:$AN$160</definedName>
    <definedName name="_xlnm.Print_Area" localSheetId="0">'PROPUESTA ECONÓMICA'!$A$2:$P$161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6" i="7" l="1"/>
  <c r="G136" i="7" s="1"/>
  <c r="I136" i="7"/>
  <c r="J136" i="7" s="1"/>
  <c r="L39" i="7"/>
  <c r="M39" i="7" s="1"/>
  <c r="L49" i="7"/>
  <c r="M49" i="7" s="1"/>
  <c r="L79" i="7"/>
  <c r="M79" i="7" s="1"/>
  <c r="L117" i="7"/>
  <c r="M117" i="7" s="1"/>
  <c r="L124" i="7"/>
  <c r="M124" i="7"/>
  <c r="L138" i="7"/>
  <c r="M138" i="7" s="1"/>
  <c r="L139" i="7"/>
  <c r="M139" i="7" s="1"/>
  <c r="L140" i="7"/>
  <c r="M140" i="7" s="1"/>
  <c r="L141" i="7"/>
  <c r="M141" i="7" s="1"/>
  <c r="L142" i="7"/>
  <c r="M142" i="7" s="1"/>
  <c r="L143" i="7"/>
  <c r="M143" i="7" s="1"/>
  <c r="I60" i="7"/>
  <c r="J60" i="7"/>
  <c r="I61" i="7"/>
  <c r="J61" i="7" s="1"/>
  <c r="I62" i="7"/>
  <c r="J62" i="7" s="1"/>
  <c r="I65" i="7"/>
  <c r="J65" i="7" s="1"/>
  <c r="I66" i="7"/>
  <c r="J66" i="7"/>
  <c r="I67" i="7"/>
  <c r="J67" i="7" s="1"/>
  <c r="I68" i="7"/>
  <c r="J68" i="7" s="1"/>
  <c r="I69" i="7"/>
  <c r="J69" i="7" s="1"/>
  <c r="I70" i="7"/>
  <c r="J70" i="7" s="1"/>
  <c r="I71" i="7"/>
  <c r="J71" i="7" s="1"/>
  <c r="I73" i="7"/>
  <c r="J73" i="7" s="1"/>
  <c r="I74" i="7"/>
  <c r="J74" i="7" s="1"/>
  <c r="I79" i="7"/>
  <c r="J79" i="7" s="1"/>
  <c r="I83" i="7"/>
  <c r="J83" i="7" s="1"/>
  <c r="I85" i="7"/>
  <c r="J85" i="7" s="1"/>
  <c r="I86" i="7"/>
  <c r="J86" i="7"/>
  <c r="I93" i="7"/>
  <c r="J93" i="7" s="1"/>
  <c r="I94" i="7"/>
  <c r="J94" i="7" s="1"/>
  <c r="I95" i="7"/>
  <c r="J95" i="7" s="1"/>
  <c r="I96" i="7"/>
  <c r="J96" i="7" s="1"/>
  <c r="I97" i="7"/>
  <c r="J97" i="7" s="1"/>
  <c r="I98" i="7"/>
  <c r="J98" i="7" s="1"/>
  <c r="I99" i="7"/>
  <c r="J99" i="7" s="1"/>
  <c r="I100" i="7"/>
  <c r="J100" i="7" s="1"/>
  <c r="I101" i="7"/>
  <c r="J101" i="7" s="1"/>
  <c r="I103" i="7"/>
  <c r="J103" i="7" s="1"/>
  <c r="I105" i="7"/>
  <c r="J105" i="7" s="1"/>
  <c r="I107" i="7"/>
  <c r="J107" i="7" s="1"/>
  <c r="I108" i="7"/>
  <c r="J108" i="7" s="1"/>
  <c r="I109" i="7"/>
  <c r="J109" i="7" s="1"/>
  <c r="I110" i="7"/>
  <c r="J110" i="7" s="1"/>
  <c r="I113" i="7"/>
  <c r="J113" i="7" s="1"/>
  <c r="I114" i="7"/>
  <c r="J114" i="7" s="1"/>
  <c r="I115" i="7"/>
  <c r="J115" i="7" s="1"/>
  <c r="I116" i="7"/>
  <c r="J116" i="7" s="1"/>
  <c r="I117" i="7"/>
  <c r="J117" i="7" s="1"/>
  <c r="I118" i="7"/>
  <c r="J118" i="7" s="1"/>
  <c r="I119" i="7"/>
  <c r="J119" i="7" s="1"/>
  <c r="I120" i="7"/>
  <c r="J120" i="7" s="1"/>
  <c r="I121" i="7"/>
  <c r="J121" i="7" s="1"/>
  <c r="I124" i="7"/>
  <c r="J124" i="7" s="1"/>
  <c r="I125" i="7"/>
  <c r="J125" i="7" s="1"/>
  <c r="I126" i="7"/>
  <c r="J126" i="7" s="1"/>
  <c r="I127" i="7"/>
  <c r="J127" i="7" s="1"/>
  <c r="I128" i="7"/>
  <c r="J128" i="7" s="1"/>
  <c r="I129" i="7"/>
  <c r="J129" i="7" s="1"/>
  <c r="I130" i="7"/>
  <c r="J130" i="7" s="1"/>
  <c r="I131" i="7"/>
  <c r="J131" i="7" s="1"/>
  <c r="I132" i="7"/>
  <c r="J132" i="7" s="1"/>
  <c r="I135" i="7"/>
  <c r="J135" i="7" s="1"/>
  <c r="I138" i="7"/>
  <c r="J138" i="7" s="1"/>
  <c r="I139" i="7"/>
  <c r="J139" i="7"/>
  <c r="I140" i="7"/>
  <c r="J140" i="7" s="1"/>
  <c r="I141" i="7"/>
  <c r="J141" i="7" s="1"/>
  <c r="I142" i="7"/>
  <c r="J142" i="7" s="1"/>
  <c r="I143" i="7"/>
  <c r="J143" i="7" s="1"/>
  <c r="I144" i="7"/>
  <c r="J144" i="7" s="1"/>
  <c r="I36" i="7"/>
  <c r="J36" i="7" s="1"/>
  <c r="I37" i="7"/>
  <c r="J37" i="7" s="1"/>
  <c r="I38" i="7"/>
  <c r="J38" i="7"/>
  <c r="I39" i="7"/>
  <c r="J39" i="7"/>
  <c r="I40" i="7"/>
  <c r="J40" i="7" s="1"/>
  <c r="I41" i="7"/>
  <c r="J41" i="7" s="1"/>
  <c r="I42" i="7"/>
  <c r="J42" i="7" s="1"/>
  <c r="I43" i="7"/>
  <c r="J43" i="7" s="1"/>
  <c r="I44" i="7"/>
  <c r="J44" i="7" s="1"/>
  <c r="I45" i="7"/>
  <c r="J45" i="7" s="1"/>
  <c r="I46" i="7"/>
  <c r="J46" i="7" s="1"/>
  <c r="I47" i="7"/>
  <c r="J47" i="7" s="1"/>
  <c r="I48" i="7"/>
  <c r="J48" i="7" s="1"/>
  <c r="I49" i="7"/>
  <c r="J49" i="7" s="1"/>
  <c r="I50" i="7"/>
  <c r="J50" i="7"/>
  <c r="I51" i="7"/>
  <c r="J51" i="7"/>
  <c r="I53" i="7"/>
  <c r="J53" i="7" s="1"/>
  <c r="I54" i="7"/>
  <c r="J54" i="7"/>
  <c r="I57" i="7"/>
  <c r="J57" i="7" s="1"/>
  <c r="I58" i="7"/>
  <c r="J58" i="7" s="1"/>
  <c r="I59" i="7"/>
  <c r="J59" i="7" s="1"/>
  <c r="I8" i="7"/>
  <c r="J8" i="7" s="1"/>
  <c r="I17" i="7"/>
  <c r="J17" i="7" s="1"/>
  <c r="I18" i="7"/>
  <c r="J18" i="7" s="1"/>
  <c r="I19" i="7"/>
  <c r="J19" i="7" s="1"/>
  <c r="I20" i="7"/>
  <c r="J20" i="7" s="1"/>
  <c r="I21" i="7"/>
  <c r="J21" i="7" s="1"/>
  <c r="I22" i="7"/>
  <c r="J22" i="7"/>
  <c r="I23" i="7"/>
  <c r="J23" i="7" s="1"/>
  <c r="I25" i="7"/>
  <c r="J25" i="7" s="1"/>
  <c r="I26" i="7"/>
  <c r="J26" i="7" s="1"/>
  <c r="I27" i="7"/>
  <c r="J27" i="7" s="1"/>
  <c r="I28" i="7"/>
  <c r="J28" i="7" s="1"/>
  <c r="I29" i="7"/>
  <c r="J29" i="7" s="1"/>
  <c r="I30" i="7"/>
  <c r="J30" i="7" s="1"/>
  <c r="I35" i="7"/>
  <c r="J35" i="7" s="1"/>
  <c r="I7" i="7"/>
  <c r="J7" i="7" s="1"/>
  <c r="G142" i="7"/>
  <c r="F142" i="7"/>
  <c r="F143" i="7"/>
  <c r="G143" i="7" s="1"/>
  <c r="F144" i="7"/>
  <c r="G144" i="7" s="1"/>
  <c r="F138" i="7"/>
  <c r="G138" i="7" s="1"/>
  <c r="F139" i="7"/>
  <c r="G139" i="7" s="1"/>
  <c r="F140" i="7"/>
  <c r="G140" i="7" s="1"/>
  <c r="F141" i="7"/>
  <c r="G141" i="7" s="1"/>
  <c r="F131" i="7"/>
  <c r="G131" i="7" s="1"/>
  <c r="F132" i="7"/>
  <c r="G132" i="7" s="1"/>
  <c r="F133" i="7"/>
  <c r="G133" i="7" s="1"/>
  <c r="H133" i="7" s="1"/>
  <c r="I133" i="7" s="1"/>
  <c r="J133" i="7" s="1"/>
  <c r="F135" i="7"/>
  <c r="G135" i="7" s="1"/>
  <c r="F126" i="7"/>
  <c r="G126" i="7" s="1"/>
  <c r="F127" i="7"/>
  <c r="G127" i="7" s="1"/>
  <c r="F128" i="7"/>
  <c r="G128" i="7" s="1"/>
  <c r="F129" i="7"/>
  <c r="G129" i="7" s="1"/>
  <c r="F130" i="7"/>
  <c r="G130" i="7" s="1"/>
  <c r="F115" i="7"/>
  <c r="G115" i="7" s="1"/>
  <c r="F116" i="7"/>
  <c r="G116" i="7" s="1"/>
  <c r="F117" i="7"/>
  <c r="G117" i="7" s="1"/>
  <c r="F118" i="7"/>
  <c r="G118" i="7" s="1"/>
  <c r="F119" i="7"/>
  <c r="G119" i="7" s="1"/>
  <c r="F120" i="7"/>
  <c r="G120" i="7" s="1"/>
  <c r="F121" i="7"/>
  <c r="G121" i="7" s="1"/>
  <c r="F122" i="7"/>
  <c r="G122" i="7" s="1"/>
  <c r="F123" i="7"/>
  <c r="G123" i="7" s="1"/>
  <c r="F124" i="7"/>
  <c r="G124" i="7" s="1"/>
  <c r="F125" i="7"/>
  <c r="G125" i="7" s="1"/>
  <c r="F105" i="7"/>
  <c r="G105" i="7" s="1"/>
  <c r="F107" i="7"/>
  <c r="G107" i="7" s="1"/>
  <c r="F108" i="7"/>
  <c r="G108" i="7" s="1"/>
  <c r="F109" i="7"/>
  <c r="G109" i="7" s="1"/>
  <c r="F110" i="7"/>
  <c r="G110" i="7" s="1"/>
  <c r="F111" i="7"/>
  <c r="G111" i="7" s="1"/>
  <c r="F112" i="7"/>
  <c r="G112" i="7" s="1"/>
  <c r="F113" i="7"/>
  <c r="G113" i="7" s="1"/>
  <c r="F114" i="7"/>
  <c r="G114" i="7" s="1"/>
  <c r="F91" i="7"/>
  <c r="G91" i="7" s="1"/>
  <c r="F92" i="7"/>
  <c r="G92" i="7" s="1"/>
  <c r="F93" i="7"/>
  <c r="G93" i="7" s="1"/>
  <c r="F94" i="7"/>
  <c r="G94" i="7" s="1"/>
  <c r="F95" i="7"/>
  <c r="G95" i="7" s="1"/>
  <c r="F96" i="7"/>
  <c r="G96" i="7" s="1"/>
  <c r="F97" i="7"/>
  <c r="G97" i="7" s="1"/>
  <c r="F98" i="7"/>
  <c r="G98" i="7" s="1"/>
  <c r="F99" i="7"/>
  <c r="G99" i="7" s="1"/>
  <c r="F100" i="7"/>
  <c r="G100" i="7" s="1"/>
  <c r="F101" i="7"/>
  <c r="G101" i="7" s="1"/>
  <c r="F103" i="7"/>
  <c r="G103" i="7" s="1"/>
  <c r="F71" i="7"/>
  <c r="G71" i="7" s="1"/>
  <c r="F73" i="7"/>
  <c r="G73" i="7" s="1"/>
  <c r="F74" i="7"/>
  <c r="G74" i="7" s="1"/>
  <c r="F75" i="7"/>
  <c r="G75" i="7" s="1"/>
  <c r="F76" i="7"/>
  <c r="G76" i="7" s="1"/>
  <c r="F77" i="7"/>
  <c r="G77" i="7" s="1"/>
  <c r="F78" i="7"/>
  <c r="G78" i="7" s="1"/>
  <c r="F79" i="7"/>
  <c r="G79" i="7" s="1"/>
  <c r="F80" i="7"/>
  <c r="G80" i="7" s="1"/>
  <c r="F81" i="7"/>
  <c r="G81" i="7" s="1"/>
  <c r="F82" i="7"/>
  <c r="G82" i="7" s="1"/>
  <c r="F83" i="7"/>
  <c r="G83" i="7" s="1"/>
  <c r="F85" i="7"/>
  <c r="G85" i="7" s="1"/>
  <c r="F86" i="7"/>
  <c r="G86" i="7" s="1"/>
  <c r="F87" i="7"/>
  <c r="G87" i="7" s="1"/>
  <c r="F88" i="7"/>
  <c r="G88" i="7" s="1"/>
  <c r="F89" i="7"/>
  <c r="G89" i="7" s="1"/>
  <c r="F90" i="7"/>
  <c r="G90" i="7" s="1"/>
  <c r="F56" i="7"/>
  <c r="G56" i="7" s="1"/>
  <c r="F57" i="7"/>
  <c r="G57" i="7" s="1"/>
  <c r="F58" i="7"/>
  <c r="G58" i="7" s="1"/>
  <c r="F59" i="7"/>
  <c r="G59" i="7" s="1"/>
  <c r="F60" i="7"/>
  <c r="G60" i="7" s="1"/>
  <c r="F61" i="7"/>
  <c r="G61" i="7" s="1"/>
  <c r="F62" i="7"/>
  <c r="G62" i="7" s="1"/>
  <c r="F63" i="7"/>
  <c r="G63" i="7" s="1"/>
  <c r="F64" i="7"/>
  <c r="G64" i="7" s="1"/>
  <c r="F65" i="7"/>
  <c r="G65" i="7" s="1"/>
  <c r="F66" i="7"/>
  <c r="G66" i="7" s="1"/>
  <c r="F67" i="7"/>
  <c r="G67" i="7" s="1"/>
  <c r="F68" i="7"/>
  <c r="G68" i="7" s="1"/>
  <c r="F69" i="7"/>
  <c r="G69" i="7" s="1"/>
  <c r="F70" i="7"/>
  <c r="G70" i="7" s="1"/>
  <c r="F32" i="7"/>
  <c r="G32" i="7" s="1"/>
  <c r="F33" i="7"/>
  <c r="G33" i="7" s="1"/>
  <c r="F34" i="7"/>
  <c r="G34" i="7" s="1"/>
  <c r="F35" i="7"/>
  <c r="G35" i="7" s="1"/>
  <c r="F36" i="7"/>
  <c r="G36" i="7" s="1"/>
  <c r="F37" i="7"/>
  <c r="G37" i="7" s="1"/>
  <c r="F38" i="7"/>
  <c r="G38" i="7" s="1"/>
  <c r="F39" i="7"/>
  <c r="G39" i="7" s="1"/>
  <c r="F40" i="7"/>
  <c r="G40" i="7" s="1"/>
  <c r="F41" i="7"/>
  <c r="G41" i="7" s="1"/>
  <c r="F42" i="7"/>
  <c r="G42" i="7" s="1"/>
  <c r="F43" i="7"/>
  <c r="G43" i="7" s="1"/>
  <c r="F44" i="7"/>
  <c r="G44" i="7" s="1"/>
  <c r="F45" i="7"/>
  <c r="G45" i="7" s="1"/>
  <c r="F46" i="7"/>
  <c r="G46" i="7" s="1"/>
  <c r="F47" i="7"/>
  <c r="G47" i="7" s="1"/>
  <c r="F48" i="7"/>
  <c r="G48" i="7" s="1"/>
  <c r="F49" i="7"/>
  <c r="G49" i="7" s="1"/>
  <c r="F50" i="7"/>
  <c r="G50" i="7" s="1"/>
  <c r="F51" i="7"/>
  <c r="G51" i="7" s="1"/>
  <c r="F53" i="7"/>
  <c r="G53" i="7" s="1"/>
  <c r="F54" i="7"/>
  <c r="G54" i="7" s="1"/>
  <c r="F55" i="7"/>
  <c r="G55" i="7" s="1"/>
  <c r="F8" i="7"/>
  <c r="G8" i="7" s="1"/>
  <c r="F9" i="7"/>
  <c r="G9" i="7" s="1"/>
  <c r="F10" i="7"/>
  <c r="G10" i="7" s="1"/>
  <c r="F11" i="7"/>
  <c r="G11" i="7" s="1"/>
  <c r="F12" i="7"/>
  <c r="G12" i="7" s="1"/>
  <c r="F13" i="7"/>
  <c r="G13" i="7" s="1"/>
  <c r="F14" i="7"/>
  <c r="G14" i="7" s="1"/>
  <c r="F15" i="7"/>
  <c r="G15" i="7" s="1"/>
  <c r="F16" i="7"/>
  <c r="G16" i="7" s="1"/>
  <c r="F17" i="7"/>
  <c r="G17" i="7" s="1"/>
  <c r="F18" i="7"/>
  <c r="G18" i="7" s="1"/>
  <c r="F19" i="7"/>
  <c r="G19" i="7" s="1"/>
  <c r="F20" i="7"/>
  <c r="G20" i="7" s="1"/>
  <c r="F21" i="7"/>
  <c r="G21" i="7" s="1"/>
  <c r="F22" i="7"/>
  <c r="G22" i="7" s="1"/>
  <c r="F23" i="7"/>
  <c r="G23" i="7" s="1"/>
  <c r="F25" i="7"/>
  <c r="G25" i="7" s="1"/>
  <c r="F26" i="7"/>
  <c r="G26" i="7" s="1"/>
  <c r="F27" i="7"/>
  <c r="G27" i="7" s="1"/>
  <c r="F28" i="7"/>
  <c r="G28" i="7" s="1"/>
  <c r="F29" i="7"/>
  <c r="G29" i="7" s="1"/>
  <c r="F30" i="7"/>
  <c r="G30" i="7" s="1"/>
  <c r="F31" i="7"/>
  <c r="G31" i="7" s="1"/>
  <c r="F7" i="7"/>
  <c r="G7" i="7" s="1"/>
  <c r="AI91" i="3" l="1"/>
  <c r="AR147" i="3" l="1"/>
  <c r="AQ147" i="3"/>
  <c r="AP147" i="3"/>
  <c r="AG147" i="3"/>
  <c r="AH147" i="3" s="1"/>
  <c r="BD147" i="3" s="1"/>
  <c r="AD147" i="3"/>
  <c r="AE147" i="3" s="1"/>
  <c r="AZ147" i="3" s="1"/>
  <c r="Z147" i="3"/>
  <c r="AB147" i="3" s="1"/>
  <c r="AV147" i="3" s="1"/>
  <c r="W147" i="3"/>
  <c r="X147" i="3" s="1"/>
  <c r="BC147" i="3" s="1"/>
  <c r="T147" i="3"/>
  <c r="U147" i="3" s="1"/>
  <c r="AY147" i="3" s="1"/>
  <c r="P147" i="3"/>
  <c r="R147" i="3" s="1"/>
  <c r="AU147" i="3" s="1"/>
  <c r="M147" i="3"/>
  <c r="N147" i="3" s="1"/>
  <c r="J147" i="3"/>
  <c r="K147" i="3" s="1"/>
  <c r="F147" i="3"/>
  <c r="H147" i="3" s="1"/>
  <c r="AQ146" i="3"/>
  <c r="BG146" i="3" s="1"/>
  <c r="Z146" i="3"/>
  <c r="W146" i="3"/>
  <c r="X146" i="3" s="1"/>
  <c r="AK146" i="3" s="1"/>
  <c r="T146" i="3"/>
  <c r="U146" i="3" s="1"/>
  <c r="P146" i="3"/>
  <c r="R146" i="3" s="1"/>
  <c r="AI146" i="3" s="1"/>
  <c r="AR145" i="3"/>
  <c r="AQ145" i="3"/>
  <c r="AP145" i="3"/>
  <c r="AG145" i="3"/>
  <c r="AH145" i="3" s="1"/>
  <c r="BD145" i="3" s="1"/>
  <c r="AD145" i="3"/>
  <c r="AE145" i="3" s="1"/>
  <c r="Z145" i="3"/>
  <c r="AB145" i="3" s="1"/>
  <c r="AV145" i="3" s="1"/>
  <c r="W145" i="3"/>
  <c r="X145" i="3" s="1"/>
  <c r="BC145" i="3" s="1"/>
  <c r="T145" i="3"/>
  <c r="U145" i="3" s="1"/>
  <c r="AY145" i="3" s="1"/>
  <c r="P145" i="3"/>
  <c r="R145" i="3" s="1"/>
  <c r="AU145" i="3" s="1"/>
  <c r="M145" i="3"/>
  <c r="N145" i="3" s="1"/>
  <c r="J145" i="3"/>
  <c r="K145" i="3" s="1"/>
  <c r="AJ145" i="3" s="1"/>
  <c r="F145" i="3"/>
  <c r="H145" i="3" s="1"/>
  <c r="AQ144" i="3"/>
  <c r="CH144" i="3" s="1"/>
  <c r="CJ144" i="3" s="1"/>
  <c r="Z144" i="3"/>
  <c r="W144" i="3"/>
  <c r="X144" i="3" s="1"/>
  <c r="BC144" i="3" s="1"/>
  <c r="T144" i="3"/>
  <c r="U144" i="3" s="1"/>
  <c r="AY144" i="3" s="1"/>
  <c r="BO144" i="3" s="1"/>
  <c r="P144" i="3"/>
  <c r="R144" i="3" s="1"/>
  <c r="AI144" i="3" s="1"/>
  <c r="AR143" i="3"/>
  <c r="AQ143" i="3"/>
  <c r="AP143" i="3"/>
  <c r="AG143" i="3"/>
  <c r="AH143" i="3" s="1"/>
  <c r="BD143" i="3" s="1"/>
  <c r="AD143" i="3"/>
  <c r="AE143" i="3" s="1"/>
  <c r="AZ143" i="3" s="1"/>
  <c r="Z143" i="3"/>
  <c r="AB143" i="3" s="1"/>
  <c r="AV143" i="3" s="1"/>
  <c r="W143" i="3"/>
  <c r="X143" i="3" s="1"/>
  <c r="BC143" i="3" s="1"/>
  <c r="U143" i="3"/>
  <c r="AY143" i="3" s="1"/>
  <c r="T143" i="3"/>
  <c r="P143" i="3"/>
  <c r="R143" i="3" s="1"/>
  <c r="AU143" i="3" s="1"/>
  <c r="M143" i="3"/>
  <c r="N143" i="3" s="1"/>
  <c r="J143" i="3"/>
  <c r="K143" i="3" s="1"/>
  <c r="F143" i="3"/>
  <c r="H143" i="3" s="1"/>
  <c r="AR141" i="3"/>
  <c r="AQ141" i="3"/>
  <c r="AP141" i="3"/>
  <c r="AH141" i="3"/>
  <c r="BD141" i="3" s="1"/>
  <c r="AG141" i="3"/>
  <c r="AD141" i="3"/>
  <c r="AE141" i="3" s="1"/>
  <c r="AZ141" i="3" s="1"/>
  <c r="Z141" i="3"/>
  <c r="AB141" i="3" s="1"/>
  <c r="AV141" i="3" s="1"/>
  <c r="W141" i="3"/>
  <c r="X141" i="3" s="1"/>
  <c r="BC141" i="3" s="1"/>
  <c r="T141" i="3"/>
  <c r="U141" i="3" s="1"/>
  <c r="AY141" i="3" s="1"/>
  <c r="P141" i="3"/>
  <c r="R141" i="3" s="1"/>
  <c r="AU141" i="3" s="1"/>
  <c r="M141" i="3"/>
  <c r="N141" i="3" s="1"/>
  <c r="BB141" i="3" s="1"/>
  <c r="J141" i="3"/>
  <c r="K141" i="3" s="1"/>
  <c r="AX141" i="3" s="1"/>
  <c r="F141" i="3"/>
  <c r="H141" i="3" s="1"/>
  <c r="AR139" i="3"/>
  <c r="AQ139" i="3"/>
  <c r="AP139" i="3"/>
  <c r="AG139" i="3"/>
  <c r="AD139" i="3"/>
  <c r="AE139" i="3" s="1"/>
  <c r="AZ139" i="3" s="1"/>
  <c r="Z139" i="3"/>
  <c r="AB139" i="3" s="1"/>
  <c r="AV139" i="3" s="1"/>
  <c r="W139" i="3"/>
  <c r="T139" i="3"/>
  <c r="U139" i="3" s="1"/>
  <c r="AY139" i="3" s="1"/>
  <c r="P139" i="3"/>
  <c r="R139" i="3" s="1"/>
  <c r="AU139" i="3" s="1"/>
  <c r="M139" i="3"/>
  <c r="J139" i="3"/>
  <c r="K139" i="3" s="1"/>
  <c r="AM139" i="3" s="1"/>
  <c r="F139" i="3"/>
  <c r="H139" i="3" s="1"/>
  <c r="AR138" i="3"/>
  <c r="CH138" i="3" s="1"/>
  <c r="AP138" i="3"/>
  <c r="AG138" i="3"/>
  <c r="AD138" i="3"/>
  <c r="AE138" i="3" s="1"/>
  <c r="AZ138" i="3" s="1"/>
  <c r="Z138" i="3"/>
  <c r="AB138" i="3" s="1"/>
  <c r="AV138" i="3" s="1"/>
  <c r="P138" i="3"/>
  <c r="M138" i="3"/>
  <c r="J138" i="3"/>
  <c r="K138" i="3" s="1"/>
  <c r="F138" i="3"/>
  <c r="H138" i="3" s="1"/>
  <c r="AT138" i="3" s="1"/>
  <c r="AR137" i="3"/>
  <c r="AQ137" i="3"/>
  <c r="AP137" i="3"/>
  <c r="AG137" i="3"/>
  <c r="AH137" i="3" s="1"/>
  <c r="BD137" i="3" s="1"/>
  <c r="AD137" i="3"/>
  <c r="AE137" i="3" s="1"/>
  <c r="AZ137" i="3" s="1"/>
  <c r="Z137" i="3"/>
  <c r="AB137" i="3" s="1"/>
  <c r="AV137" i="3" s="1"/>
  <c r="W137" i="3"/>
  <c r="X137" i="3" s="1"/>
  <c r="BC137" i="3" s="1"/>
  <c r="U137" i="3"/>
  <c r="AY137" i="3" s="1"/>
  <c r="T137" i="3"/>
  <c r="P137" i="3"/>
  <c r="R137" i="3" s="1"/>
  <c r="AU137" i="3" s="1"/>
  <c r="M137" i="3"/>
  <c r="N137" i="3" s="1"/>
  <c r="J137" i="3"/>
  <c r="K137" i="3" s="1"/>
  <c r="AX137" i="3" s="1"/>
  <c r="F137" i="3"/>
  <c r="H137" i="3" s="1"/>
  <c r="AT137" i="3" s="1"/>
  <c r="AR135" i="3"/>
  <c r="AQ135" i="3"/>
  <c r="AP135" i="3"/>
  <c r="AG135" i="3"/>
  <c r="AH135" i="3" s="1"/>
  <c r="BD135" i="3" s="1"/>
  <c r="AD135" i="3"/>
  <c r="AE135" i="3" s="1"/>
  <c r="AZ135" i="3" s="1"/>
  <c r="Z135" i="3"/>
  <c r="AB135" i="3" s="1"/>
  <c r="AV135" i="3" s="1"/>
  <c r="W135" i="3"/>
  <c r="X135" i="3" s="1"/>
  <c r="BC135" i="3" s="1"/>
  <c r="T135" i="3"/>
  <c r="U135" i="3" s="1"/>
  <c r="AY135" i="3" s="1"/>
  <c r="P135" i="3"/>
  <c r="R135" i="3" s="1"/>
  <c r="AU135" i="3" s="1"/>
  <c r="M135" i="3"/>
  <c r="N135" i="3" s="1"/>
  <c r="J135" i="3"/>
  <c r="K135" i="3" s="1"/>
  <c r="F135" i="3"/>
  <c r="H135" i="3" s="1"/>
  <c r="AR133" i="3"/>
  <c r="AQ133" i="3"/>
  <c r="AP133" i="3"/>
  <c r="AG133" i="3"/>
  <c r="AH133" i="3" s="1"/>
  <c r="BD133" i="3" s="1"/>
  <c r="AD133" i="3"/>
  <c r="AE133" i="3" s="1"/>
  <c r="AZ133" i="3" s="1"/>
  <c r="Z133" i="3"/>
  <c r="AB133" i="3" s="1"/>
  <c r="AV133" i="3" s="1"/>
  <c r="X133" i="3"/>
  <c r="BC133" i="3" s="1"/>
  <c r="W133" i="3"/>
  <c r="T133" i="3"/>
  <c r="U133" i="3" s="1"/>
  <c r="AY133" i="3" s="1"/>
  <c r="P133" i="3"/>
  <c r="R133" i="3" s="1"/>
  <c r="AU133" i="3" s="1"/>
  <c r="M133" i="3"/>
  <c r="N133" i="3" s="1"/>
  <c r="J133" i="3"/>
  <c r="K133" i="3" s="1"/>
  <c r="AJ133" i="3" s="1"/>
  <c r="F133" i="3"/>
  <c r="H133" i="3" s="1"/>
  <c r="AT133" i="3" s="1"/>
  <c r="AR131" i="3"/>
  <c r="AQ131" i="3"/>
  <c r="AP131" i="3"/>
  <c r="AG131" i="3"/>
  <c r="AD131" i="3"/>
  <c r="AE131" i="3" s="1"/>
  <c r="AZ131" i="3" s="1"/>
  <c r="Z131" i="3"/>
  <c r="AB131" i="3" s="1"/>
  <c r="AV131" i="3" s="1"/>
  <c r="W131" i="3"/>
  <c r="T131" i="3"/>
  <c r="U131" i="3" s="1"/>
  <c r="AY131" i="3" s="1"/>
  <c r="P131" i="3"/>
  <c r="R131" i="3" s="1"/>
  <c r="AU131" i="3" s="1"/>
  <c r="M131" i="3"/>
  <c r="J131" i="3"/>
  <c r="K131" i="3" s="1"/>
  <c r="F131" i="3"/>
  <c r="H131" i="3" s="1"/>
  <c r="AR129" i="3"/>
  <c r="AQ129" i="3"/>
  <c r="AP129" i="3"/>
  <c r="AG129" i="3"/>
  <c r="AH129" i="3" s="1"/>
  <c r="BD129" i="3" s="1"/>
  <c r="AD129" i="3"/>
  <c r="AE129" i="3" s="1"/>
  <c r="AZ129" i="3" s="1"/>
  <c r="Z129" i="3"/>
  <c r="AB129" i="3" s="1"/>
  <c r="AV129" i="3" s="1"/>
  <c r="W129" i="3"/>
  <c r="X129" i="3" s="1"/>
  <c r="BC129" i="3" s="1"/>
  <c r="T129" i="3"/>
  <c r="U129" i="3" s="1"/>
  <c r="AY129" i="3" s="1"/>
  <c r="R129" i="3"/>
  <c r="AU129" i="3" s="1"/>
  <c r="P129" i="3"/>
  <c r="M129" i="3"/>
  <c r="N129" i="3" s="1"/>
  <c r="AK129" i="3" s="1"/>
  <c r="J129" i="3"/>
  <c r="K129" i="3" s="1"/>
  <c r="F129" i="3"/>
  <c r="H129" i="3" s="1"/>
  <c r="AR127" i="3"/>
  <c r="AQ127" i="3"/>
  <c r="AP127" i="3"/>
  <c r="AG127" i="3"/>
  <c r="AH127" i="3" s="1"/>
  <c r="BD127" i="3" s="1"/>
  <c r="AD127" i="3"/>
  <c r="AE127" i="3" s="1"/>
  <c r="AZ127" i="3" s="1"/>
  <c r="AB127" i="3"/>
  <c r="AV127" i="3" s="1"/>
  <c r="Z127" i="3"/>
  <c r="W127" i="3"/>
  <c r="X127" i="3" s="1"/>
  <c r="BC127" i="3" s="1"/>
  <c r="T127" i="3"/>
  <c r="U127" i="3" s="1"/>
  <c r="AY127" i="3" s="1"/>
  <c r="P127" i="3"/>
  <c r="R127" i="3" s="1"/>
  <c r="AU127" i="3" s="1"/>
  <c r="M127" i="3"/>
  <c r="N127" i="3" s="1"/>
  <c r="BB127" i="3" s="1"/>
  <c r="J127" i="3"/>
  <c r="K127" i="3" s="1"/>
  <c r="F127" i="3"/>
  <c r="H127" i="3" s="1"/>
  <c r="AQ126" i="3"/>
  <c r="Z126" i="3"/>
  <c r="W126" i="3"/>
  <c r="T126" i="3"/>
  <c r="U126" i="3" s="1"/>
  <c r="P126" i="3"/>
  <c r="R126" i="3" s="1"/>
  <c r="AL126" i="3" s="1"/>
  <c r="AR125" i="3"/>
  <c r="AQ125" i="3"/>
  <c r="AP125" i="3"/>
  <c r="AG125" i="3"/>
  <c r="AD125" i="3"/>
  <c r="AE125" i="3" s="1"/>
  <c r="AZ125" i="3" s="1"/>
  <c r="Z125" i="3"/>
  <c r="AB125" i="3" s="1"/>
  <c r="AV125" i="3" s="1"/>
  <c r="W125" i="3"/>
  <c r="T125" i="3"/>
  <c r="U125" i="3" s="1"/>
  <c r="AY125" i="3" s="1"/>
  <c r="P125" i="3"/>
  <c r="R125" i="3" s="1"/>
  <c r="AU125" i="3" s="1"/>
  <c r="M125" i="3"/>
  <c r="J125" i="3"/>
  <c r="K125" i="3" s="1"/>
  <c r="AX125" i="3" s="1"/>
  <c r="F125" i="3"/>
  <c r="H125" i="3" s="1"/>
  <c r="AR123" i="3"/>
  <c r="AQ123" i="3"/>
  <c r="AP123" i="3"/>
  <c r="AG123" i="3"/>
  <c r="AD123" i="3"/>
  <c r="AE123" i="3" s="1"/>
  <c r="AZ123" i="3" s="1"/>
  <c r="Z123" i="3"/>
  <c r="AB123" i="3" s="1"/>
  <c r="AV123" i="3" s="1"/>
  <c r="W123" i="3"/>
  <c r="T123" i="3"/>
  <c r="U123" i="3" s="1"/>
  <c r="AY123" i="3" s="1"/>
  <c r="P123" i="3"/>
  <c r="R123" i="3" s="1"/>
  <c r="AU123" i="3" s="1"/>
  <c r="M123" i="3"/>
  <c r="J123" i="3"/>
  <c r="K123" i="3" s="1"/>
  <c r="F123" i="3"/>
  <c r="H123" i="3" s="1"/>
  <c r="P122" i="3"/>
  <c r="AR121" i="3"/>
  <c r="AQ121" i="3"/>
  <c r="AP121" i="3"/>
  <c r="AG121" i="3"/>
  <c r="AD121" i="3"/>
  <c r="AE121" i="3" s="1"/>
  <c r="AZ121" i="3" s="1"/>
  <c r="Z121" i="3"/>
  <c r="AB121" i="3" s="1"/>
  <c r="AV121" i="3" s="1"/>
  <c r="W121" i="3"/>
  <c r="T121" i="3"/>
  <c r="U121" i="3" s="1"/>
  <c r="AY121" i="3" s="1"/>
  <c r="P121" i="3"/>
  <c r="R121" i="3" s="1"/>
  <c r="AU121" i="3" s="1"/>
  <c r="M121" i="3"/>
  <c r="J121" i="3"/>
  <c r="K121" i="3" s="1"/>
  <c r="F121" i="3"/>
  <c r="H121" i="3" s="1"/>
  <c r="AR120" i="3"/>
  <c r="AQ120" i="3"/>
  <c r="AP120" i="3"/>
  <c r="CH120" i="3" s="1"/>
  <c r="CI120" i="3" s="1"/>
  <c r="CJ120" i="3" s="1"/>
  <c r="AG120" i="3"/>
  <c r="AD120" i="3"/>
  <c r="AE120" i="3" s="1"/>
  <c r="AZ120" i="3" s="1"/>
  <c r="Z120" i="3"/>
  <c r="AB120" i="3" s="1"/>
  <c r="AV120" i="3" s="1"/>
  <c r="W120" i="3"/>
  <c r="T120" i="3"/>
  <c r="U120" i="3" s="1"/>
  <c r="AY120" i="3" s="1"/>
  <c r="P120" i="3"/>
  <c r="R120" i="3" s="1"/>
  <c r="AU120" i="3" s="1"/>
  <c r="M120" i="3"/>
  <c r="J120" i="3"/>
  <c r="K120" i="3" s="1"/>
  <c r="F120" i="3"/>
  <c r="H120" i="3" s="1"/>
  <c r="AT120" i="3" s="1"/>
  <c r="AQ119" i="3"/>
  <c r="BG119" i="3" s="1"/>
  <c r="Z119" i="3"/>
  <c r="W119" i="3"/>
  <c r="T119" i="3"/>
  <c r="U119" i="3" s="1"/>
  <c r="P119" i="3"/>
  <c r="R119" i="3" s="1"/>
  <c r="AR118" i="3"/>
  <c r="AQ118" i="3"/>
  <c r="AP118" i="3"/>
  <c r="AG118" i="3"/>
  <c r="AD118" i="3"/>
  <c r="AE118" i="3" s="1"/>
  <c r="AZ118" i="3" s="1"/>
  <c r="Z118" i="3"/>
  <c r="AB118" i="3" s="1"/>
  <c r="AV118" i="3" s="1"/>
  <c r="W118" i="3"/>
  <c r="T118" i="3"/>
  <c r="U118" i="3" s="1"/>
  <c r="AY118" i="3" s="1"/>
  <c r="P118" i="3"/>
  <c r="R118" i="3" s="1"/>
  <c r="AU118" i="3" s="1"/>
  <c r="M118" i="3"/>
  <c r="J118" i="3"/>
  <c r="K118" i="3" s="1"/>
  <c r="AM118" i="3" s="1"/>
  <c r="F118" i="3"/>
  <c r="H118" i="3" s="1"/>
  <c r="AT118" i="3" s="1"/>
  <c r="AR117" i="3"/>
  <c r="AQ117" i="3"/>
  <c r="AP117" i="3"/>
  <c r="AG117" i="3"/>
  <c r="AD117" i="3"/>
  <c r="AE117" i="3" s="1"/>
  <c r="AZ117" i="3" s="1"/>
  <c r="Z117" i="3"/>
  <c r="AB117" i="3" s="1"/>
  <c r="AV117" i="3" s="1"/>
  <c r="W117" i="3"/>
  <c r="T117" i="3"/>
  <c r="U117" i="3" s="1"/>
  <c r="AY117" i="3" s="1"/>
  <c r="P117" i="3"/>
  <c r="R117" i="3" s="1"/>
  <c r="AU117" i="3" s="1"/>
  <c r="M117" i="3"/>
  <c r="J117" i="3"/>
  <c r="K117" i="3" s="1"/>
  <c r="F117" i="3"/>
  <c r="H117" i="3" s="1"/>
  <c r="AT117" i="3" s="1"/>
  <c r="AR116" i="3"/>
  <c r="AQ116" i="3"/>
  <c r="AP116" i="3"/>
  <c r="AG116" i="3"/>
  <c r="AD116" i="3"/>
  <c r="AE116" i="3" s="1"/>
  <c r="AZ116" i="3" s="1"/>
  <c r="Z116" i="3"/>
  <c r="AB116" i="3" s="1"/>
  <c r="AV116" i="3" s="1"/>
  <c r="W116" i="3"/>
  <c r="T116" i="3"/>
  <c r="U116" i="3" s="1"/>
  <c r="AY116" i="3" s="1"/>
  <c r="P116" i="3"/>
  <c r="R116" i="3" s="1"/>
  <c r="AU116" i="3" s="1"/>
  <c r="M116" i="3"/>
  <c r="J116" i="3"/>
  <c r="K116" i="3" s="1"/>
  <c r="F116" i="3"/>
  <c r="H116" i="3" s="1"/>
  <c r="AT115" i="3"/>
  <c r="AR115" i="3"/>
  <c r="AQ115" i="3"/>
  <c r="AP115" i="3"/>
  <c r="AG115" i="3"/>
  <c r="AD115" i="3"/>
  <c r="AE115" i="3" s="1"/>
  <c r="AZ115" i="3" s="1"/>
  <c r="Z115" i="3"/>
  <c r="AB115" i="3" s="1"/>
  <c r="AV115" i="3" s="1"/>
  <c r="W115" i="3"/>
  <c r="U115" i="3"/>
  <c r="AY115" i="3" s="1"/>
  <c r="T115" i="3"/>
  <c r="P115" i="3"/>
  <c r="R115" i="3" s="1"/>
  <c r="AU115" i="3" s="1"/>
  <c r="M115" i="3"/>
  <c r="J115" i="3"/>
  <c r="K115" i="3" s="1"/>
  <c r="F115" i="3"/>
  <c r="H115" i="3" s="1"/>
  <c r="AR114" i="3"/>
  <c r="AQ114" i="3"/>
  <c r="AP114" i="3"/>
  <c r="AG114" i="3"/>
  <c r="AD114" i="3"/>
  <c r="AE114" i="3" s="1"/>
  <c r="AZ114" i="3" s="1"/>
  <c r="Z114" i="3"/>
  <c r="AB114" i="3" s="1"/>
  <c r="AV114" i="3" s="1"/>
  <c r="W114" i="3"/>
  <c r="T114" i="3"/>
  <c r="U114" i="3" s="1"/>
  <c r="AY114" i="3" s="1"/>
  <c r="P114" i="3"/>
  <c r="R114" i="3" s="1"/>
  <c r="AU114" i="3" s="1"/>
  <c r="M114" i="3"/>
  <c r="J114" i="3"/>
  <c r="K114" i="3" s="1"/>
  <c r="F114" i="3"/>
  <c r="H114" i="3" s="1"/>
  <c r="AT114" i="3" s="1"/>
  <c r="AR113" i="3"/>
  <c r="AQ113" i="3"/>
  <c r="AP113" i="3"/>
  <c r="AG113" i="3"/>
  <c r="AD113" i="3"/>
  <c r="AE113" i="3" s="1"/>
  <c r="AZ113" i="3" s="1"/>
  <c r="Z113" i="3"/>
  <c r="AB113" i="3" s="1"/>
  <c r="AV113" i="3" s="1"/>
  <c r="W113" i="3"/>
  <c r="T113" i="3"/>
  <c r="U113" i="3" s="1"/>
  <c r="AY113" i="3" s="1"/>
  <c r="P113" i="3"/>
  <c r="R113" i="3" s="1"/>
  <c r="AU113" i="3" s="1"/>
  <c r="M113" i="3"/>
  <c r="J113" i="3"/>
  <c r="K113" i="3" s="1"/>
  <c r="F113" i="3"/>
  <c r="H113" i="3" s="1"/>
  <c r="AT113" i="3" s="1"/>
  <c r="AR112" i="3"/>
  <c r="AQ112" i="3"/>
  <c r="AP112" i="3"/>
  <c r="AG112" i="3"/>
  <c r="AH112" i="3" s="1"/>
  <c r="BD112" i="3" s="1"/>
  <c r="AD112" i="3"/>
  <c r="AE112" i="3" s="1"/>
  <c r="AZ112" i="3" s="1"/>
  <c r="Z112" i="3"/>
  <c r="AB112" i="3" s="1"/>
  <c r="AV112" i="3" s="1"/>
  <c r="W112" i="3"/>
  <c r="X112" i="3" s="1"/>
  <c r="BC112" i="3" s="1"/>
  <c r="T112" i="3"/>
  <c r="U112" i="3" s="1"/>
  <c r="AY112" i="3" s="1"/>
  <c r="P112" i="3"/>
  <c r="R112" i="3" s="1"/>
  <c r="AU112" i="3" s="1"/>
  <c r="M112" i="3"/>
  <c r="N112" i="3" s="1"/>
  <c r="J112" i="3"/>
  <c r="K112" i="3" s="1"/>
  <c r="F112" i="3"/>
  <c r="H112" i="3" s="1"/>
  <c r="AT112" i="3" s="1"/>
  <c r="AG111" i="3"/>
  <c r="AD111" i="3"/>
  <c r="Z111" i="3"/>
  <c r="W111" i="3"/>
  <c r="T111" i="3"/>
  <c r="P111" i="3"/>
  <c r="AR110" i="3"/>
  <c r="AQ110" i="3"/>
  <c r="AP110" i="3"/>
  <c r="AG110" i="3"/>
  <c r="AD110" i="3"/>
  <c r="AE110" i="3" s="1"/>
  <c r="AZ110" i="3" s="1"/>
  <c r="Z110" i="3"/>
  <c r="AB110" i="3" s="1"/>
  <c r="AV110" i="3" s="1"/>
  <c r="W110" i="3"/>
  <c r="T110" i="3"/>
  <c r="U110" i="3" s="1"/>
  <c r="AY110" i="3" s="1"/>
  <c r="P110" i="3"/>
  <c r="R110" i="3" s="1"/>
  <c r="AU110" i="3" s="1"/>
  <c r="M110" i="3"/>
  <c r="J110" i="3"/>
  <c r="K110" i="3" s="1"/>
  <c r="F110" i="3"/>
  <c r="H110" i="3" s="1"/>
  <c r="AG109" i="3"/>
  <c r="AD109" i="3"/>
  <c r="Z109" i="3"/>
  <c r="W109" i="3"/>
  <c r="T109" i="3"/>
  <c r="P109" i="3"/>
  <c r="AR108" i="3"/>
  <c r="AQ108" i="3"/>
  <c r="AP108" i="3"/>
  <c r="AG108" i="3"/>
  <c r="AE108" i="3"/>
  <c r="AZ108" i="3" s="1"/>
  <c r="AD108" i="3"/>
  <c r="Z108" i="3"/>
  <c r="AB108" i="3" s="1"/>
  <c r="AV108" i="3" s="1"/>
  <c r="W108" i="3"/>
  <c r="T108" i="3"/>
  <c r="U108" i="3" s="1"/>
  <c r="AY108" i="3" s="1"/>
  <c r="P108" i="3"/>
  <c r="R108" i="3" s="1"/>
  <c r="AU108" i="3" s="1"/>
  <c r="M108" i="3"/>
  <c r="J108" i="3"/>
  <c r="K108" i="3" s="1"/>
  <c r="F108" i="3"/>
  <c r="H108" i="3" s="1"/>
  <c r="AG107" i="3"/>
  <c r="AD107" i="3"/>
  <c r="Z107" i="3"/>
  <c r="W107" i="3"/>
  <c r="T107" i="3"/>
  <c r="P107" i="3"/>
  <c r="AR106" i="3"/>
  <c r="AQ106" i="3"/>
  <c r="AP106" i="3"/>
  <c r="AG106" i="3"/>
  <c r="AD106" i="3"/>
  <c r="AE106" i="3" s="1"/>
  <c r="AZ106" i="3" s="1"/>
  <c r="Z106" i="3"/>
  <c r="AB106" i="3" s="1"/>
  <c r="AV106" i="3" s="1"/>
  <c r="W106" i="3"/>
  <c r="T106" i="3"/>
  <c r="U106" i="3" s="1"/>
  <c r="AY106" i="3" s="1"/>
  <c r="P106" i="3"/>
  <c r="R106" i="3" s="1"/>
  <c r="AU106" i="3" s="1"/>
  <c r="M106" i="3"/>
  <c r="J106" i="3"/>
  <c r="K106" i="3" s="1"/>
  <c r="F106" i="3"/>
  <c r="H106" i="3" s="1"/>
  <c r="AP105" i="3"/>
  <c r="BG105" i="3" s="1"/>
  <c r="AG105" i="3"/>
  <c r="AD105" i="3"/>
  <c r="Z105" i="3"/>
  <c r="W105" i="3"/>
  <c r="T105" i="3"/>
  <c r="P105" i="3"/>
  <c r="M105" i="3"/>
  <c r="J105" i="3"/>
  <c r="K105" i="3" s="1"/>
  <c r="F105" i="3"/>
  <c r="H105" i="3" s="1"/>
  <c r="AI105" i="3" s="1"/>
  <c r="AR104" i="3"/>
  <c r="AQ104" i="3"/>
  <c r="AP104" i="3"/>
  <c r="AG104" i="3"/>
  <c r="AD104" i="3"/>
  <c r="AE104" i="3" s="1"/>
  <c r="AZ104" i="3" s="1"/>
  <c r="Z104" i="3"/>
  <c r="AB104" i="3" s="1"/>
  <c r="AV104" i="3" s="1"/>
  <c r="W104" i="3"/>
  <c r="T104" i="3"/>
  <c r="U104" i="3" s="1"/>
  <c r="AY104" i="3" s="1"/>
  <c r="P104" i="3"/>
  <c r="R104" i="3" s="1"/>
  <c r="AU104" i="3" s="1"/>
  <c r="M104" i="3"/>
  <c r="J104" i="3"/>
  <c r="K104" i="3" s="1"/>
  <c r="F104" i="3"/>
  <c r="H104" i="3" s="1"/>
  <c r="AQ103" i="3"/>
  <c r="BG103" i="3" s="1"/>
  <c r="AG103" i="3"/>
  <c r="AD103" i="3"/>
  <c r="Z103" i="3"/>
  <c r="W103" i="3"/>
  <c r="T103" i="3"/>
  <c r="U103" i="3" s="1"/>
  <c r="P103" i="3"/>
  <c r="R103" i="3" s="1"/>
  <c r="AU103" i="3" s="1"/>
  <c r="AR102" i="3"/>
  <c r="AQ102" i="3"/>
  <c r="AP102" i="3"/>
  <c r="AG102" i="3"/>
  <c r="AD102" i="3"/>
  <c r="AE102" i="3" s="1"/>
  <c r="AZ102" i="3" s="1"/>
  <c r="Z102" i="3"/>
  <c r="AB102" i="3" s="1"/>
  <c r="AV102" i="3" s="1"/>
  <c r="W102" i="3"/>
  <c r="T102" i="3"/>
  <c r="U102" i="3" s="1"/>
  <c r="AY102" i="3" s="1"/>
  <c r="P102" i="3"/>
  <c r="R102" i="3" s="1"/>
  <c r="AU102" i="3" s="1"/>
  <c r="M102" i="3"/>
  <c r="J102" i="3"/>
  <c r="K102" i="3" s="1"/>
  <c r="AX102" i="3" s="1"/>
  <c r="F102" i="3"/>
  <c r="H102" i="3" s="1"/>
  <c r="BG101" i="3"/>
  <c r="AQ101" i="3"/>
  <c r="AP101" i="3"/>
  <c r="AG101" i="3"/>
  <c r="AD101" i="3"/>
  <c r="Z101" i="3"/>
  <c r="W101" i="3"/>
  <c r="T101" i="3"/>
  <c r="U101" i="3" s="1"/>
  <c r="P101" i="3"/>
  <c r="R101" i="3" s="1"/>
  <c r="AU101" i="3" s="1"/>
  <c r="M101" i="3"/>
  <c r="J101" i="3"/>
  <c r="K101" i="3" s="1"/>
  <c r="F101" i="3"/>
  <c r="H101" i="3" s="1"/>
  <c r="AR100" i="3"/>
  <c r="AQ100" i="3"/>
  <c r="AP100" i="3"/>
  <c r="AG100" i="3"/>
  <c r="AD100" i="3"/>
  <c r="AE100" i="3" s="1"/>
  <c r="AZ100" i="3" s="1"/>
  <c r="Z100" i="3"/>
  <c r="AB100" i="3" s="1"/>
  <c r="AV100" i="3" s="1"/>
  <c r="W100" i="3"/>
  <c r="T100" i="3"/>
  <c r="U100" i="3" s="1"/>
  <c r="P100" i="3"/>
  <c r="R100" i="3" s="1"/>
  <c r="AU100" i="3" s="1"/>
  <c r="M100" i="3"/>
  <c r="J100" i="3"/>
  <c r="K100" i="3" s="1"/>
  <c r="F100" i="3"/>
  <c r="H100" i="3" s="1"/>
  <c r="AR99" i="3"/>
  <c r="AQ99" i="3"/>
  <c r="AP99" i="3"/>
  <c r="AG99" i="3"/>
  <c r="AD99" i="3"/>
  <c r="AE99" i="3" s="1"/>
  <c r="AZ99" i="3" s="1"/>
  <c r="Z99" i="3"/>
  <c r="AB99" i="3" s="1"/>
  <c r="AV99" i="3" s="1"/>
  <c r="W99" i="3"/>
  <c r="U99" i="3"/>
  <c r="T99" i="3"/>
  <c r="P99" i="3"/>
  <c r="R99" i="3" s="1"/>
  <c r="AU99" i="3" s="1"/>
  <c r="M99" i="3"/>
  <c r="K99" i="3"/>
  <c r="AM99" i="3" s="1"/>
  <c r="J99" i="3"/>
  <c r="F99" i="3"/>
  <c r="H99" i="3" s="1"/>
  <c r="AR98" i="3"/>
  <c r="AQ98" i="3"/>
  <c r="AP98" i="3"/>
  <c r="AG98" i="3"/>
  <c r="AD98" i="3"/>
  <c r="AE98" i="3" s="1"/>
  <c r="AZ98" i="3" s="1"/>
  <c r="Z98" i="3"/>
  <c r="AB98" i="3" s="1"/>
  <c r="AV98" i="3" s="1"/>
  <c r="W98" i="3"/>
  <c r="T98" i="3"/>
  <c r="U98" i="3" s="1"/>
  <c r="AY98" i="3" s="1"/>
  <c r="P98" i="3"/>
  <c r="R98" i="3" s="1"/>
  <c r="AU98" i="3" s="1"/>
  <c r="M98" i="3"/>
  <c r="J98" i="3"/>
  <c r="K98" i="3" s="1"/>
  <c r="F98" i="3"/>
  <c r="H98" i="3" s="1"/>
  <c r="AR97" i="3"/>
  <c r="AQ97" i="3"/>
  <c r="AP97" i="3"/>
  <c r="AG97" i="3"/>
  <c r="AD97" i="3"/>
  <c r="AE97" i="3" s="1"/>
  <c r="AZ97" i="3" s="1"/>
  <c r="Z97" i="3"/>
  <c r="AB97" i="3" s="1"/>
  <c r="AV97" i="3" s="1"/>
  <c r="W97" i="3"/>
  <c r="T97" i="3"/>
  <c r="U97" i="3" s="1"/>
  <c r="AY97" i="3" s="1"/>
  <c r="P97" i="3"/>
  <c r="R97" i="3" s="1"/>
  <c r="AU97" i="3" s="1"/>
  <c r="M97" i="3"/>
  <c r="J97" i="3"/>
  <c r="K97" i="3" s="1"/>
  <c r="F97" i="3"/>
  <c r="H97" i="3" s="1"/>
  <c r="AR96" i="3"/>
  <c r="AQ96" i="3"/>
  <c r="AP96" i="3"/>
  <c r="AG96" i="3"/>
  <c r="AD96" i="3"/>
  <c r="AE96" i="3" s="1"/>
  <c r="AZ96" i="3" s="1"/>
  <c r="Z96" i="3"/>
  <c r="AB96" i="3" s="1"/>
  <c r="AV96" i="3" s="1"/>
  <c r="W96" i="3"/>
  <c r="U96" i="3"/>
  <c r="AY96" i="3" s="1"/>
  <c r="T96" i="3"/>
  <c r="P96" i="3"/>
  <c r="R96" i="3" s="1"/>
  <c r="AU96" i="3" s="1"/>
  <c r="M96" i="3"/>
  <c r="K96" i="3"/>
  <c r="J96" i="3"/>
  <c r="F96" i="3"/>
  <c r="H96" i="3" s="1"/>
  <c r="AR95" i="3"/>
  <c r="AQ95" i="3"/>
  <c r="AP95" i="3"/>
  <c r="AG95" i="3"/>
  <c r="AD95" i="3"/>
  <c r="AE95" i="3" s="1"/>
  <c r="AZ95" i="3" s="1"/>
  <c r="Z95" i="3"/>
  <c r="AB95" i="3" s="1"/>
  <c r="AV95" i="3" s="1"/>
  <c r="W95" i="3"/>
  <c r="T95" i="3"/>
  <c r="U95" i="3" s="1"/>
  <c r="P95" i="3"/>
  <c r="R95" i="3" s="1"/>
  <c r="AU95" i="3" s="1"/>
  <c r="M95" i="3"/>
  <c r="J95" i="3"/>
  <c r="K95" i="3" s="1"/>
  <c r="F95" i="3"/>
  <c r="H95" i="3" s="1"/>
  <c r="AR94" i="3"/>
  <c r="AQ94" i="3"/>
  <c r="AP94" i="3"/>
  <c r="AG94" i="3"/>
  <c r="AD94" i="3"/>
  <c r="AE94" i="3" s="1"/>
  <c r="AZ94" i="3" s="1"/>
  <c r="Z94" i="3"/>
  <c r="AB94" i="3" s="1"/>
  <c r="AV94" i="3" s="1"/>
  <c r="W94" i="3"/>
  <c r="T94" i="3"/>
  <c r="U94" i="3" s="1"/>
  <c r="P94" i="3"/>
  <c r="R94" i="3" s="1"/>
  <c r="AU94" i="3" s="1"/>
  <c r="M94" i="3"/>
  <c r="J94" i="3"/>
  <c r="K94" i="3" s="1"/>
  <c r="F94" i="3"/>
  <c r="H94" i="3" s="1"/>
  <c r="AR93" i="3"/>
  <c r="AQ93" i="3"/>
  <c r="AP93" i="3"/>
  <c r="AG93" i="3"/>
  <c r="AD93" i="3"/>
  <c r="AE93" i="3" s="1"/>
  <c r="AZ93" i="3" s="1"/>
  <c r="Z93" i="3"/>
  <c r="AB93" i="3" s="1"/>
  <c r="AV93" i="3" s="1"/>
  <c r="W93" i="3"/>
  <c r="T93" i="3"/>
  <c r="U93" i="3" s="1"/>
  <c r="P93" i="3"/>
  <c r="R93" i="3" s="1"/>
  <c r="AU93" i="3" s="1"/>
  <c r="M93" i="3"/>
  <c r="J93" i="3"/>
  <c r="K93" i="3" s="1"/>
  <c r="F93" i="3"/>
  <c r="H93" i="3" s="1"/>
  <c r="AR92" i="3"/>
  <c r="AQ92" i="3"/>
  <c r="BF92" i="3" s="1"/>
  <c r="AG92" i="3"/>
  <c r="AD92" i="3"/>
  <c r="AE92" i="3" s="1"/>
  <c r="AZ92" i="3" s="1"/>
  <c r="Z92" i="3"/>
  <c r="AB92" i="3" s="1"/>
  <c r="AV92" i="3" s="1"/>
  <c r="W92" i="3"/>
  <c r="T92" i="3"/>
  <c r="U92" i="3" s="1"/>
  <c r="P92" i="3"/>
  <c r="R92" i="3" s="1"/>
  <c r="AU92" i="3" s="1"/>
  <c r="BV91" i="3"/>
  <c r="AX91" i="3"/>
  <c r="AT91" i="3"/>
  <c r="BK91" i="3" s="1"/>
  <c r="AP91" i="3"/>
  <c r="CH91" i="3" s="1"/>
  <c r="AM91" i="3"/>
  <c r="AL91" i="3"/>
  <c r="AJ91" i="3"/>
  <c r="AG91" i="3"/>
  <c r="AD91" i="3"/>
  <c r="Z91" i="3"/>
  <c r="W91" i="3"/>
  <c r="T91" i="3"/>
  <c r="P91" i="3"/>
  <c r="AR90" i="3"/>
  <c r="AQ90" i="3"/>
  <c r="AG90" i="3"/>
  <c r="AD90" i="3"/>
  <c r="AE90" i="3" s="1"/>
  <c r="AZ90" i="3" s="1"/>
  <c r="Z90" i="3"/>
  <c r="AB90" i="3" s="1"/>
  <c r="AV90" i="3" s="1"/>
  <c r="W90" i="3"/>
  <c r="T90" i="3"/>
  <c r="U90" i="3" s="1"/>
  <c r="P90" i="3"/>
  <c r="R90" i="3" s="1"/>
  <c r="AX89" i="3"/>
  <c r="AT89" i="3"/>
  <c r="AQ89" i="3"/>
  <c r="AP89" i="3"/>
  <c r="BG89" i="3" s="1"/>
  <c r="AG89" i="3"/>
  <c r="AD89" i="3"/>
  <c r="Z89" i="3"/>
  <c r="W89" i="3"/>
  <c r="T89" i="3"/>
  <c r="U89" i="3" s="1"/>
  <c r="AM89" i="3" s="1"/>
  <c r="P89" i="3"/>
  <c r="R89" i="3" s="1"/>
  <c r="AR88" i="3"/>
  <c r="AQ88" i="3"/>
  <c r="AP88" i="3"/>
  <c r="AG88" i="3"/>
  <c r="AD88" i="3"/>
  <c r="AE88" i="3" s="1"/>
  <c r="AZ88" i="3" s="1"/>
  <c r="Z88" i="3"/>
  <c r="AB88" i="3" s="1"/>
  <c r="AV88" i="3" s="1"/>
  <c r="W88" i="3"/>
  <c r="T88" i="3"/>
  <c r="U88" i="3" s="1"/>
  <c r="AY88" i="3" s="1"/>
  <c r="P88" i="3"/>
  <c r="R88" i="3" s="1"/>
  <c r="AU88" i="3" s="1"/>
  <c r="M88" i="3"/>
  <c r="J88" i="3"/>
  <c r="K88" i="3" s="1"/>
  <c r="F88" i="3"/>
  <c r="H88" i="3" s="1"/>
  <c r="AR87" i="3"/>
  <c r="AQ87" i="3"/>
  <c r="AP87" i="3"/>
  <c r="AG87" i="3"/>
  <c r="AD87" i="3"/>
  <c r="AE87" i="3" s="1"/>
  <c r="AZ87" i="3" s="1"/>
  <c r="Z87" i="3"/>
  <c r="AB87" i="3" s="1"/>
  <c r="AV87" i="3" s="1"/>
  <c r="W87" i="3"/>
  <c r="T87" i="3"/>
  <c r="U87" i="3" s="1"/>
  <c r="AY87" i="3" s="1"/>
  <c r="P87" i="3"/>
  <c r="R87" i="3" s="1"/>
  <c r="AU87" i="3" s="1"/>
  <c r="M87" i="3"/>
  <c r="J87" i="3"/>
  <c r="K87" i="3" s="1"/>
  <c r="F87" i="3"/>
  <c r="H87" i="3" s="1"/>
  <c r="AR86" i="3"/>
  <c r="AQ86" i="3"/>
  <c r="AP86" i="3"/>
  <c r="AG86" i="3"/>
  <c r="AD86" i="3"/>
  <c r="AE86" i="3" s="1"/>
  <c r="AZ86" i="3" s="1"/>
  <c r="Z86" i="3"/>
  <c r="AB86" i="3" s="1"/>
  <c r="AV86" i="3" s="1"/>
  <c r="W86" i="3"/>
  <c r="T86" i="3"/>
  <c r="U86" i="3" s="1"/>
  <c r="AY86" i="3" s="1"/>
  <c r="P86" i="3"/>
  <c r="R86" i="3" s="1"/>
  <c r="AU86" i="3" s="1"/>
  <c r="M86" i="3"/>
  <c r="J86" i="3"/>
  <c r="K86" i="3" s="1"/>
  <c r="F86" i="3"/>
  <c r="H86" i="3" s="1"/>
  <c r="AR85" i="3"/>
  <c r="AQ85" i="3"/>
  <c r="AP85" i="3"/>
  <c r="AG85" i="3"/>
  <c r="AD85" i="3"/>
  <c r="AE85" i="3" s="1"/>
  <c r="AZ85" i="3" s="1"/>
  <c r="Z85" i="3"/>
  <c r="AB85" i="3" s="1"/>
  <c r="AV85" i="3" s="1"/>
  <c r="W85" i="3"/>
  <c r="T85" i="3"/>
  <c r="U85" i="3" s="1"/>
  <c r="AY85" i="3" s="1"/>
  <c r="P85" i="3"/>
  <c r="R85" i="3" s="1"/>
  <c r="AU85" i="3" s="1"/>
  <c r="M85" i="3"/>
  <c r="J85" i="3"/>
  <c r="K85" i="3" s="1"/>
  <c r="F85" i="3"/>
  <c r="H85" i="3" s="1"/>
  <c r="AR84" i="3"/>
  <c r="AQ84" i="3"/>
  <c r="AP84" i="3"/>
  <c r="AG84" i="3"/>
  <c r="AD84" i="3"/>
  <c r="AE84" i="3" s="1"/>
  <c r="AZ84" i="3" s="1"/>
  <c r="Z84" i="3"/>
  <c r="AB84" i="3" s="1"/>
  <c r="AV84" i="3" s="1"/>
  <c r="W84" i="3"/>
  <c r="T84" i="3"/>
  <c r="U84" i="3" s="1"/>
  <c r="P84" i="3"/>
  <c r="R84" i="3" s="1"/>
  <c r="AU84" i="3" s="1"/>
  <c r="M84" i="3"/>
  <c r="J84" i="3"/>
  <c r="K84" i="3" s="1"/>
  <c r="F84" i="3"/>
  <c r="H84" i="3" s="1"/>
  <c r="AR83" i="3"/>
  <c r="AQ83" i="3"/>
  <c r="AP83" i="3"/>
  <c r="AG83" i="3"/>
  <c r="AD83" i="3"/>
  <c r="AE83" i="3" s="1"/>
  <c r="AZ83" i="3" s="1"/>
  <c r="Z83" i="3"/>
  <c r="AB83" i="3" s="1"/>
  <c r="AV83" i="3" s="1"/>
  <c r="W83" i="3"/>
  <c r="T83" i="3"/>
  <c r="U83" i="3" s="1"/>
  <c r="AY83" i="3" s="1"/>
  <c r="P83" i="3"/>
  <c r="R83" i="3" s="1"/>
  <c r="AU83" i="3" s="1"/>
  <c r="M83" i="3"/>
  <c r="J83" i="3"/>
  <c r="K83" i="3" s="1"/>
  <c r="F83" i="3"/>
  <c r="H83" i="3" s="1"/>
  <c r="AR82" i="3"/>
  <c r="AQ82" i="3"/>
  <c r="AP82" i="3"/>
  <c r="BF82" i="3" s="1"/>
  <c r="AG82" i="3"/>
  <c r="AD82" i="3"/>
  <c r="AE82" i="3" s="1"/>
  <c r="AZ82" i="3" s="1"/>
  <c r="Z82" i="3"/>
  <c r="AB82" i="3" s="1"/>
  <c r="AV82" i="3" s="1"/>
  <c r="W82" i="3"/>
  <c r="T82" i="3"/>
  <c r="U82" i="3" s="1"/>
  <c r="AY82" i="3" s="1"/>
  <c r="P82" i="3"/>
  <c r="R82" i="3" s="1"/>
  <c r="AU82" i="3" s="1"/>
  <c r="M82" i="3"/>
  <c r="J82" i="3"/>
  <c r="K82" i="3" s="1"/>
  <c r="F82" i="3"/>
  <c r="H82" i="3" s="1"/>
  <c r="AR81" i="3"/>
  <c r="AQ81" i="3"/>
  <c r="AP81" i="3"/>
  <c r="AG81" i="3"/>
  <c r="AD81" i="3"/>
  <c r="AE81" i="3" s="1"/>
  <c r="AZ81" i="3" s="1"/>
  <c r="Z81" i="3"/>
  <c r="AB81" i="3" s="1"/>
  <c r="AV81" i="3" s="1"/>
  <c r="W81" i="3"/>
  <c r="T81" i="3"/>
  <c r="U81" i="3" s="1"/>
  <c r="AY81" i="3" s="1"/>
  <c r="P81" i="3"/>
  <c r="R81" i="3" s="1"/>
  <c r="AU81" i="3" s="1"/>
  <c r="M81" i="3"/>
  <c r="J81" i="3"/>
  <c r="K81" i="3" s="1"/>
  <c r="F81" i="3"/>
  <c r="H81" i="3" s="1"/>
  <c r="AR80" i="3"/>
  <c r="AQ80" i="3"/>
  <c r="AP80" i="3"/>
  <c r="AG80" i="3"/>
  <c r="AH80" i="3" s="1"/>
  <c r="BD80" i="3" s="1"/>
  <c r="AD80" i="3"/>
  <c r="AE80" i="3" s="1"/>
  <c r="AZ80" i="3" s="1"/>
  <c r="Z80" i="3"/>
  <c r="AB80" i="3" s="1"/>
  <c r="AV80" i="3" s="1"/>
  <c r="W80" i="3"/>
  <c r="X80" i="3" s="1"/>
  <c r="BC80" i="3" s="1"/>
  <c r="T80" i="3"/>
  <c r="U80" i="3" s="1"/>
  <c r="AY80" i="3" s="1"/>
  <c r="P80" i="3"/>
  <c r="R80" i="3" s="1"/>
  <c r="AU80" i="3" s="1"/>
  <c r="M80" i="3"/>
  <c r="N80" i="3" s="1"/>
  <c r="BB80" i="3" s="1"/>
  <c r="J80" i="3"/>
  <c r="K80" i="3" s="1"/>
  <c r="F80" i="3"/>
  <c r="H80" i="3" s="1"/>
  <c r="AR79" i="3"/>
  <c r="AP79" i="3"/>
  <c r="AG79" i="3"/>
  <c r="AH79" i="3" s="1"/>
  <c r="BD79" i="3" s="1"/>
  <c r="AE79" i="3"/>
  <c r="AZ79" i="3" s="1"/>
  <c r="AD79" i="3"/>
  <c r="Z79" i="3"/>
  <c r="AB79" i="3" s="1"/>
  <c r="AV79" i="3" s="1"/>
  <c r="W79" i="3"/>
  <c r="T79" i="3"/>
  <c r="P79" i="3"/>
  <c r="M79" i="3"/>
  <c r="N79" i="3" s="1"/>
  <c r="J79" i="3"/>
  <c r="K79" i="3" s="1"/>
  <c r="F79" i="3"/>
  <c r="H79" i="3" s="1"/>
  <c r="AR78" i="3"/>
  <c r="AQ78" i="3"/>
  <c r="AP78" i="3"/>
  <c r="AG78" i="3"/>
  <c r="AD78" i="3"/>
  <c r="AE78" i="3" s="1"/>
  <c r="AZ78" i="3" s="1"/>
  <c r="Z78" i="3"/>
  <c r="AB78" i="3" s="1"/>
  <c r="AV78" i="3" s="1"/>
  <c r="W78" i="3"/>
  <c r="T78" i="3"/>
  <c r="U78" i="3" s="1"/>
  <c r="AY78" i="3" s="1"/>
  <c r="P78" i="3"/>
  <c r="R78" i="3" s="1"/>
  <c r="AU78" i="3" s="1"/>
  <c r="M78" i="3"/>
  <c r="J78" i="3"/>
  <c r="K78" i="3" s="1"/>
  <c r="F78" i="3"/>
  <c r="H78" i="3" s="1"/>
  <c r="AT78" i="3" s="1"/>
  <c r="AR77" i="3"/>
  <c r="AP77" i="3"/>
  <c r="AG77" i="3"/>
  <c r="AD77" i="3"/>
  <c r="AE77" i="3" s="1"/>
  <c r="AZ77" i="3" s="1"/>
  <c r="Z77" i="3"/>
  <c r="AB77" i="3" s="1"/>
  <c r="AV77" i="3" s="1"/>
  <c r="W77" i="3"/>
  <c r="T77" i="3"/>
  <c r="P77" i="3"/>
  <c r="M77" i="3"/>
  <c r="J77" i="3"/>
  <c r="K77" i="3" s="1"/>
  <c r="F77" i="3"/>
  <c r="H77" i="3" s="1"/>
  <c r="AR76" i="3"/>
  <c r="AQ76" i="3"/>
  <c r="AP76" i="3"/>
  <c r="AG76" i="3"/>
  <c r="AE76" i="3"/>
  <c r="AZ76" i="3" s="1"/>
  <c r="AD76" i="3"/>
  <c r="Z76" i="3"/>
  <c r="AB76" i="3" s="1"/>
  <c r="AV76" i="3" s="1"/>
  <c r="W76" i="3"/>
  <c r="U76" i="3"/>
  <c r="AY76" i="3" s="1"/>
  <c r="T76" i="3"/>
  <c r="P76" i="3"/>
  <c r="R76" i="3" s="1"/>
  <c r="AU76" i="3" s="1"/>
  <c r="M76" i="3"/>
  <c r="J76" i="3"/>
  <c r="K76" i="3" s="1"/>
  <c r="AX76" i="3" s="1"/>
  <c r="F76" i="3"/>
  <c r="H76" i="3" s="1"/>
  <c r="AR75" i="3"/>
  <c r="BG75" i="3" s="1"/>
  <c r="AP75" i="3"/>
  <c r="AG75" i="3"/>
  <c r="AD75" i="3"/>
  <c r="AE75" i="3" s="1"/>
  <c r="AZ75" i="3" s="1"/>
  <c r="Z75" i="3"/>
  <c r="AB75" i="3" s="1"/>
  <c r="AV75" i="3" s="1"/>
  <c r="W75" i="3"/>
  <c r="T75" i="3"/>
  <c r="P75" i="3"/>
  <c r="M75" i="3"/>
  <c r="J75" i="3"/>
  <c r="K75" i="3" s="1"/>
  <c r="F75" i="3"/>
  <c r="H75" i="3" s="1"/>
  <c r="AR74" i="3"/>
  <c r="AQ74" i="3"/>
  <c r="AP74" i="3"/>
  <c r="AG74" i="3"/>
  <c r="AD74" i="3"/>
  <c r="AE74" i="3" s="1"/>
  <c r="AZ74" i="3" s="1"/>
  <c r="AB74" i="3"/>
  <c r="AV74" i="3" s="1"/>
  <c r="Z74" i="3"/>
  <c r="W74" i="3"/>
  <c r="T74" i="3"/>
  <c r="U74" i="3" s="1"/>
  <c r="AY74" i="3" s="1"/>
  <c r="P74" i="3"/>
  <c r="R74" i="3" s="1"/>
  <c r="AU74" i="3" s="1"/>
  <c r="M74" i="3"/>
  <c r="J74" i="3"/>
  <c r="K74" i="3" s="1"/>
  <c r="F74" i="3"/>
  <c r="H74" i="3" s="1"/>
  <c r="AR73" i="3"/>
  <c r="AQ73" i="3"/>
  <c r="AP73" i="3"/>
  <c r="AG73" i="3"/>
  <c r="AD73" i="3"/>
  <c r="AE73" i="3" s="1"/>
  <c r="AZ73" i="3" s="1"/>
  <c r="Z73" i="3"/>
  <c r="AB73" i="3" s="1"/>
  <c r="AV73" i="3" s="1"/>
  <c r="W73" i="3"/>
  <c r="T73" i="3"/>
  <c r="U73" i="3" s="1"/>
  <c r="AY73" i="3" s="1"/>
  <c r="P73" i="3"/>
  <c r="R73" i="3" s="1"/>
  <c r="AU73" i="3" s="1"/>
  <c r="M73" i="3"/>
  <c r="J73" i="3"/>
  <c r="K73" i="3" s="1"/>
  <c r="F73" i="3"/>
  <c r="H73" i="3" s="1"/>
  <c r="AR72" i="3"/>
  <c r="AQ72" i="3"/>
  <c r="AP72" i="3"/>
  <c r="AG72" i="3"/>
  <c r="AD72" i="3"/>
  <c r="AE72" i="3" s="1"/>
  <c r="AZ72" i="3" s="1"/>
  <c r="Z72" i="3"/>
  <c r="AB72" i="3" s="1"/>
  <c r="AV72" i="3" s="1"/>
  <c r="W72" i="3"/>
  <c r="T72" i="3"/>
  <c r="U72" i="3" s="1"/>
  <c r="P72" i="3"/>
  <c r="R72" i="3" s="1"/>
  <c r="AU72" i="3" s="1"/>
  <c r="M72" i="3"/>
  <c r="J72" i="3"/>
  <c r="K72" i="3" s="1"/>
  <c r="F72" i="3"/>
  <c r="H72" i="3" s="1"/>
  <c r="AR71" i="3"/>
  <c r="AQ71" i="3"/>
  <c r="AP71" i="3"/>
  <c r="AG71" i="3"/>
  <c r="AD71" i="3"/>
  <c r="AE71" i="3" s="1"/>
  <c r="AZ71" i="3" s="1"/>
  <c r="Z71" i="3"/>
  <c r="AB71" i="3" s="1"/>
  <c r="AV71" i="3" s="1"/>
  <c r="W71" i="3"/>
  <c r="T71" i="3"/>
  <c r="U71" i="3" s="1"/>
  <c r="AY71" i="3" s="1"/>
  <c r="P71" i="3"/>
  <c r="R71" i="3" s="1"/>
  <c r="AU71" i="3" s="1"/>
  <c r="M71" i="3"/>
  <c r="J71" i="3"/>
  <c r="K71" i="3" s="1"/>
  <c r="F71" i="3"/>
  <c r="H71" i="3" s="1"/>
  <c r="AR70" i="3"/>
  <c r="AQ70" i="3"/>
  <c r="AP70" i="3"/>
  <c r="AG70" i="3"/>
  <c r="AD70" i="3"/>
  <c r="AE70" i="3" s="1"/>
  <c r="AZ70" i="3" s="1"/>
  <c r="Z70" i="3"/>
  <c r="AB70" i="3" s="1"/>
  <c r="AV70" i="3" s="1"/>
  <c r="W70" i="3"/>
  <c r="T70" i="3"/>
  <c r="U70" i="3" s="1"/>
  <c r="AY70" i="3" s="1"/>
  <c r="P70" i="3"/>
  <c r="R70" i="3" s="1"/>
  <c r="AU70" i="3" s="1"/>
  <c r="M70" i="3"/>
  <c r="J70" i="3"/>
  <c r="K70" i="3" s="1"/>
  <c r="F70" i="3"/>
  <c r="H70" i="3" s="1"/>
  <c r="AR69" i="3"/>
  <c r="AP69" i="3"/>
  <c r="AG69" i="3"/>
  <c r="AD69" i="3"/>
  <c r="AE69" i="3" s="1"/>
  <c r="AZ69" i="3" s="1"/>
  <c r="Z69" i="3"/>
  <c r="AB69" i="3" s="1"/>
  <c r="AV69" i="3" s="1"/>
  <c r="W69" i="3"/>
  <c r="T69" i="3"/>
  <c r="P69" i="3"/>
  <c r="M69" i="3"/>
  <c r="J69" i="3"/>
  <c r="K69" i="3" s="1"/>
  <c r="F69" i="3"/>
  <c r="H69" i="3" s="1"/>
  <c r="AT69" i="3" s="1"/>
  <c r="AZ68" i="3"/>
  <c r="AR68" i="3"/>
  <c r="AQ68" i="3"/>
  <c r="AP68" i="3"/>
  <c r="AG68" i="3"/>
  <c r="AD68" i="3"/>
  <c r="AE68" i="3" s="1"/>
  <c r="Z68" i="3"/>
  <c r="AB68" i="3" s="1"/>
  <c r="AV68" i="3" s="1"/>
  <c r="W68" i="3"/>
  <c r="T68" i="3"/>
  <c r="U68" i="3" s="1"/>
  <c r="AY68" i="3" s="1"/>
  <c r="P68" i="3"/>
  <c r="R68" i="3" s="1"/>
  <c r="AU68" i="3" s="1"/>
  <c r="M68" i="3"/>
  <c r="J68" i="3"/>
  <c r="K68" i="3" s="1"/>
  <c r="F68" i="3"/>
  <c r="H68" i="3" s="1"/>
  <c r="AT68" i="3" s="1"/>
  <c r="AR67" i="3"/>
  <c r="AQ67" i="3"/>
  <c r="AP67" i="3"/>
  <c r="AG67" i="3"/>
  <c r="AD67" i="3"/>
  <c r="AE67" i="3" s="1"/>
  <c r="AZ67" i="3" s="1"/>
  <c r="Z67" i="3"/>
  <c r="AB67" i="3" s="1"/>
  <c r="AV67" i="3" s="1"/>
  <c r="W67" i="3"/>
  <c r="T67" i="3"/>
  <c r="U67" i="3" s="1"/>
  <c r="AY67" i="3" s="1"/>
  <c r="P67" i="3"/>
  <c r="R67" i="3" s="1"/>
  <c r="AU67" i="3" s="1"/>
  <c r="M67" i="3"/>
  <c r="J67" i="3"/>
  <c r="K67" i="3" s="1"/>
  <c r="F67" i="3"/>
  <c r="H67" i="3" s="1"/>
  <c r="AR66" i="3"/>
  <c r="AQ66" i="3"/>
  <c r="AP66" i="3"/>
  <c r="AG66" i="3"/>
  <c r="AD66" i="3"/>
  <c r="AE66" i="3" s="1"/>
  <c r="AZ66" i="3" s="1"/>
  <c r="Z66" i="3"/>
  <c r="AB66" i="3" s="1"/>
  <c r="AV66" i="3" s="1"/>
  <c r="W66" i="3"/>
  <c r="T66" i="3"/>
  <c r="U66" i="3" s="1"/>
  <c r="AY66" i="3" s="1"/>
  <c r="P66" i="3"/>
  <c r="R66" i="3" s="1"/>
  <c r="AU66" i="3" s="1"/>
  <c r="M66" i="3"/>
  <c r="J66" i="3"/>
  <c r="K66" i="3" s="1"/>
  <c r="F66" i="3"/>
  <c r="H66" i="3" s="1"/>
  <c r="AR65" i="3"/>
  <c r="AQ65" i="3"/>
  <c r="AP65" i="3"/>
  <c r="AG65" i="3"/>
  <c r="AD65" i="3"/>
  <c r="AE65" i="3" s="1"/>
  <c r="AZ65" i="3" s="1"/>
  <c r="Z65" i="3"/>
  <c r="AB65" i="3" s="1"/>
  <c r="AV65" i="3" s="1"/>
  <c r="W65" i="3"/>
  <c r="T65" i="3"/>
  <c r="U65" i="3" s="1"/>
  <c r="AY65" i="3" s="1"/>
  <c r="P65" i="3"/>
  <c r="R65" i="3" s="1"/>
  <c r="AU65" i="3" s="1"/>
  <c r="M65" i="3"/>
  <c r="J65" i="3"/>
  <c r="K65" i="3" s="1"/>
  <c r="F65" i="3"/>
  <c r="H65" i="3" s="1"/>
  <c r="AZ64" i="3"/>
  <c r="AR64" i="3"/>
  <c r="AQ64" i="3"/>
  <c r="AP64" i="3"/>
  <c r="AG64" i="3"/>
  <c r="AD64" i="3"/>
  <c r="AE64" i="3" s="1"/>
  <c r="Z64" i="3"/>
  <c r="AB64" i="3" s="1"/>
  <c r="AV64" i="3" s="1"/>
  <c r="W64" i="3"/>
  <c r="T64" i="3"/>
  <c r="U64" i="3" s="1"/>
  <c r="AY64" i="3" s="1"/>
  <c r="P64" i="3"/>
  <c r="R64" i="3" s="1"/>
  <c r="AU64" i="3" s="1"/>
  <c r="M64" i="3"/>
  <c r="J64" i="3"/>
  <c r="K64" i="3" s="1"/>
  <c r="F64" i="3"/>
  <c r="H64" i="3" s="1"/>
  <c r="AR63" i="3"/>
  <c r="AQ63" i="3"/>
  <c r="AP63" i="3"/>
  <c r="AG63" i="3"/>
  <c r="AD63" i="3"/>
  <c r="AE63" i="3" s="1"/>
  <c r="AZ63" i="3" s="1"/>
  <c r="AB63" i="3"/>
  <c r="AV63" i="3" s="1"/>
  <c r="Z63" i="3"/>
  <c r="W63" i="3"/>
  <c r="T63" i="3"/>
  <c r="U63" i="3" s="1"/>
  <c r="AY63" i="3" s="1"/>
  <c r="R63" i="3"/>
  <c r="AU63" i="3" s="1"/>
  <c r="P63" i="3"/>
  <c r="M63" i="3"/>
  <c r="J63" i="3"/>
  <c r="K63" i="3" s="1"/>
  <c r="H63" i="3"/>
  <c r="AT63" i="3" s="1"/>
  <c r="F63" i="3"/>
  <c r="AR62" i="3"/>
  <c r="AQ62" i="3"/>
  <c r="AP62" i="3"/>
  <c r="AG62" i="3"/>
  <c r="AH62" i="3" s="1"/>
  <c r="AD62" i="3"/>
  <c r="AE62" i="3" s="1"/>
  <c r="AZ62" i="3" s="1"/>
  <c r="Z62" i="3"/>
  <c r="AB62" i="3" s="1"/>
  <c r="AV62" i="3" s="1"/>
  <c r="W62" i="3"/>
  <c r="X62" i="3" s="1"/>
  <c r="BC62" i="3" s="1"/>
  <c r="T62" i="3"/>
  <c r="U62" i="3" s="1"/>
  <c r="AY62" i="3" s="1"/>
  <c r="P62" i="3"/>
  <c r="R62" i="3" s="1"/>
  <c r="AU62" i="3" s="1"/>
  <c r="M62" i="3"/>
  <c r="N62" i="3" s="1"/>
  <c r="J62" i="3"/>
  <c r="K62" i="3" s="1"/>
  <c r="F62" i="3"/>
  <c r="H62" i="3" s="1"/>
  <c r="AR61" i="3"/>
  <c r="AQ61" i="3"/>
  <c r="AP61" i="3"/>
  <c r="AG61" i="3"/>
  <c r="AH61" i="3" s="1"/>
  <c r="BD61" i="3" s="1"/>
  <c r="AD61" i="3"/>
  <c r="AE61" i="3" s="1"/>
  <c r="AZ61" i="3" s="1"/>
  <c r="Z61" i="3"/>
  <c r="AB61" i="3" s="1"/>
  <c r="AV61" i="3" s="1"/>
  <c r="W61" i="3"/>
  <c r="X61" i="3" s="1"/>
  <c r="BC61" i="3" s="1"/>
  <c r="T61" i="3"/>
  <c r="U61" i="3" s="1"/>
  <c r="AY61" i="3" s="1"/>
  <c r="R61" i="3"/>
  <c r="AU61" i="3" s="1"/>
  <c r="P61" i="3"/>
  <c r="M61" i="3"/>
  <c r="N61" i="3" s="1"/>
  <c r="J61" i="3"/>
  <c r="K61" i="3" s="1"/>
  <c r="F61" i="3"/>
  <c r="H61" i="3" s="1"/>
  <c r="AR60" i="3"/>
  <c r="AQ60" i="3"/>
  <c r="AP60" i="3"/>
  <c r="AG60" i="3"/>
  <c r="AD60" i="3"/>
  <c r="AE60" i="3" s="1"/>
  <c r="AZ60" i="3" s="1"/>
  <c r="Z60" i="3"/>
  <c r="AB60" i="3" s="1"/>
  <c r="AV60" i="3" s="1"/>
  <c r="W60" i="3"/>
  <c r="T60" i="3"/>
  <c r="U60" i="3" s="1"/>
  <c r="AY60" i="3" s="1"/>
  <c r="P60" i="3"/>
  <c r="R60" i="3" s="1"/>
  <c r="AU60" i="3" s="1"/>
  <c r="M60" i="3"/>
  <c r="J60" i="3"/>
  <c r="K60" i="3" s="1"/>
  <c r="AX60" i="3" s="1"/>
  <c r="F60" i="3"/>
  <c r="H60" i="3" s="1"/>
  <c r="AQ59" i="3"/>
  <c r="AP59" i="3"/>
  <c r="CH59" i="3" s="1"/>
  <c r="CI59" i="3" s="1"/>
  <c r="CJ59" i="3" s="1"/>
  <c r="W59" i="3"/>
  <c r="T59" i="3"/>
  <c r="U59" i="3" s="1"/>
  <c r="AY59" i="3" s="1"/>
  <c r="P59" i="3"/>
  <c r="R59" i="3" s="1"/>
  <c r="AU59" i="3" s="1"/>
  <c r="M59" i="3"/>
  <c r="J59" i="3"/>
  <c r="K59" i="3" s="1"/>
  <c r="F59" i="3"/>
  <c r="H59" i="3" s="1"/>
  <c r="AR58" i="3"/>
  <c r="AQ58" i="3"/>
  <c r="AP58" i="3"/>
  <c r="AG58" i="3"/>
  <c r="AD58" i="3"/>
  <c r="AE58" i="3" s="1"/>
  <c r="AZ58" i="3" s="1"/>
  <c r="Z58" i="3"/>
  <c r="AB58" i="3" s="1"/>
  <c r="AV58" i="3" s="1"/>
  <c r="W58" i="3"/>
  <c r="T58" i="3"/>
  <c r="U58" i="3" s="1"/>
  <c r="AY58" i="3" s="1"/>
  <c r="P58" i="3"/>
  <c r="R58" i="3" s="1"/>
  <c r="AU58" i="3" s="1"/>
  <c r="M58" i="3"/>
  <c r="J58" i="3"/>
  <c r="K58" i="3" s="1"/>
  <c r="F58" i="3"/>
  <c r="H58" i="3" s="1"/>
  <c r="W57" i="3"/>
  <c r="T57" i="3"/>
  <c r="P57" i="3"/>
  <c r="AR56" i="3"/>
  <c r="AQ56" i="3"/>
  <c r="AP56" i="3"/>
  <c r="AG56" i="3"/>
  <c r="AH56" i="3" s="1"/>
  <c r="BD56" i="3" s="1"/>
  <c r="AD56" i="3"/>
  <c r="AE56" i="3" s="1"/>
  <c r="AZ56" i="3" s="1"/>
  <c r="Z56" i="3"/>
  <c r="AB56" i="3" s="1"/>
  <c r="AV56" i="3" s="1"/>
  <c r="W56" i="3"/>
  <c r="X56" i="3" s="1"/>
  <c r="BC56" i="3" s="1"/>
  <c r="T56" i="3"/>
  <c r="U56" i="3" s="1"/>
  <c r="AY56" i="3" s="1"/>
  <c r="P56" i="3"/>
  <c r="R56" i="3" s="1"/>
  <c r="AU56" i="3" s="1"/>
  <c r="M56" i="3"/>
  <c r="N56" i="3" s="1"/>
  <c r="BB56" i="3" s="1"/>
  <c r="J56" i="3"/>
  <c r="K56" i="3" s="1"/>
  <c r="F56" i="3"/>
  <c r="H56" i="3" s="1"/>
  <c r="AR55" i="3"/>
  <c r="AP55" i="3"/>
  <c r="BF55" i="3" s="1"/>
  <c r="AG55" i="3"/>
  <c r="AH55" i="3" s="1"/>
  <c r="BD55" i="3" s="1"/>
  <c r="AD55" i="3"/>
  <c r="AE55" i="3" s="1"/>
  <c r="AZ55" i="3" s="1"/>
  <c r="Z55" i="3"/>
  <c r="AB55" i="3" s="1"/>
  <c r="AV55" i="3" s="1"/>
  <c r="W55" i="3"/>
  <c r="T55" i="3"/>
  <c r="P55" i="3"/>
  <c r="M55" i="3"/>
  <c r="N55" i="3" s="1"/>
  <c r="J55" i="3"/>
  <c r="K55" i="3" s="1"/>
  <c r="F55" i="3"/>
  <c r="H55" i="3" s="1"/>
  <c r="AR54" i="3"/>
  <c r="AQ54" i="3"/>
  <c r="AP54" i="3"/>
  <c r="BF54" i="3" s="1"/>
  <c r="AG54" i="3"/>
  <c r="AH54" i="3" s="1"/>
  <c r="BD54" i="3" s="1"/>
  <c r="AD54" i="3"/>
  <c r="AE54" i="3" s="1"/>
  <c r="AZ54" i="3" s="1"/>
  <c r="Z54" i="3"/>
  <c r="AB54" i="3" s="1"/>
  <c r="AV54" i="3" s="1"/>
  <c r="W54" i="3"/>
  <c r="X54" i="3" s="1"/>
  <c r="BC54" i="3" s="1"/>
  <c r="T54" i="3"/>
  <c r="U54" i="3" s="1"/>
  <c r="AY54" i="3" s="1"/>
  <c r="P54" i="3"/>
  <c r="R54" i="3" s="1"/>
  <c r="AU54" i="3" s="1"/>
  <c r="M54" i="3"/>
  <c r="N54" i="3" s="1"/>
  <c r="K54" i="3"/>
  <c r="J54" i="3"/>
  <c r="F54" i="3"/>
  <c r="H54" i="3" s="1"/>
  <c r="W53" i="3"/>
  <c r="T53" i="3"/>
  <c r="P53" i="3"/>
  <c r="AR52" i="3"/>
  <c r="AQ52" i="3"/>
  <c r="AP52" i="3"/>
  <c r="AG52" i="3"/>
  <c r="AH52" i="3" s="1"/>
  <c r="BD52" i="3" s="1"/>
  <c r="AD52" i="3"/>
  <c r="AE52" i="3" s="1"/>
  <c r="Z52" i="3"/>
  <c r="AB52" i="3" s="1"/>
  <c r="AV52" i="3" s="1"/>
  <c r="X52" i="3"/>
  <c r="BC52" i="3" s="1"/>
  <c r="W52" i="3"/>
  <c r="T52" i="3"/>
  <c r="U52" i="3" s="1"/>
  <c r="AY52" i="3" s="1"/>
  <c r="P52" i="3"/>
  <c r="R52" i="3" s="1"/>
  <c r="AU52" i="3" s="1"/>
  <c r="M52" i="3"/>
  <c r="N52" i="3" s="1"/>
  <c r="J52" i="3"/>
  <c r="K52" i="3" s="1"/>
  <c r="F52" i="3"/>
  <c r="H52" i="3" s="1"/>
  <c r="AT52" i="3" s="1"/>
  <c r="W51" i="3"/>
  <c r="T51" i="3"/>
  <c r="P51" i="3"/>
  <c r="AR50" i="3"/>
  <c r="AQ50" i="3"/>
  <c r="AP50" i="3"/>
  <c r="AG50" i="3"/>
  <c r="AE50" i="3"/>
  <c r="AZ50" i="3" s="1"/>
  <c r="AD50" i="3"/>
  <c r="Z50" i="3"/>
  <c r="AB50" i="3" s="1"/>
  <c r="AV50" i="3" s="1"/>
  <c r="W50" i="3"/>
  <c r="T50" i="3"/>
  <c r="U50" i="3" s="1"/>
  <c r="AY50" i="3" s="1"/>
  <c r="P50" i="3"/>
  <c r="R50" i="3" s="1"/>
  <c r="AU50" i="3" s="1"/>
  <c r="M50" i="3"/>
  <c r="J50" i="3"/>
  <c r="K50" i="3" s="1"/>
  <c r="F50" i="3"/>
  <c r="H50" i="3" s="1"/>
  <c r="AT50" i="3" s="1"/>
  <c r="AR49" i="3"/>
  <c r="AQ49" i="3"/>
  <c r="AP49" i="3"/>
  <c r="AG49" i="3"/>
  <c r="AD49" i="3"/>
  <c r="AE49" i="3" s="1"/>
  <c r="AZ49" i="3" s="1"/>
  <c r="Z49" i="3"/>
  <c r="AB49" i="3" s="1"/>
  <c r="AV49" i="3" s="1"/>
  <c r="W49" i="3"/>
  <c r="T49" i="3"/>
  <c r="U49" i="3" s="1"/>
  <c r="AY49" i="3" s="1"/>
  <c r="P49" i="3"/>
  <c r="R49" i="3" s="1"/>
  <c r="AU49" i="3" s="1"/>
  <c r="M49" i="3"/>
  <c r="J49" i="3"/>
  <c r="K49" i="3" s="1"/>
  <c r="AX49" i="3" s="1"/>
  <c r="F49" i="3"/>
  <c r="H49" i="3" s="1"/>
  <c r="AR48" i="3"/>
  <c r="AQ48" i="3"/>
  <c r="AP48" i="3"/>
  <c r="AG48" i="3"/>
  <c r="AD48" i="3"/>
  <c r="AE48" i="3" s="1"/>
  <c r="AZ48" i="3" s="1"/>
  <c r="Z48" i="3"/>
  <c r="AB48" i="3" s="1"/>
  <c r="AV48" i="3" s="1"/>
  <c r="W48" i="3"/>
  <c r="T48" i="3"/>
  <c r="U48" i="3" s="1"/>
  <c r="AY48" i="3" s="1"/>
  <c r="P48" i="3"/>
  <c r="R48" i="3" s="1"/>
  <c r="AU48" i="3" s="1"/>
  <c r="M48" i="3"/>
  <c r="J48" i="3"/>
  <c r="K48" i="3" s="1"/>
  <c r="AX48" i="3" s="1"/>
  <c r="F48" i="3"/>
  <c r="H48" i="3" s="1"/>
  <c r="AR47" i="3"/>
  <c r="AQ47" i="3"/>
  <c r="AP47" i="3"/>
  <c r="AG47" i="3"/>
  <c r="AD47" i="3"/>
  <c r="AE47" i="3" s="1"/>
  <c r="AZ47" i="3" s="1"/>
  <c r="Z47" i="3"/>
  <c r="AB47" i="3" s="1"/>
  <c r="AV47" i="3" s="1"/>
  <c r="W47" i="3"/>
  <c r="T47" i="3"/>
  <c r="U47" i="3" s="1"/>
  <c r="AY47" i="3" s="1"/>
  <c r="P47" i="3"/>
  <c r="R47" i="3" s="1"/>
  <c r="AU47" i="3" s="1"/>
  <c r="M47" i="3"/>
  <c r="J47" i="3"/>
  <c r="K47" i="3" s="1"/>
  <c r="AX47" i="3" s="1"/>
  <c r="F47" i="3"/>
  <c r="H47" i="3" s="1"/>
  <c r="AR46" i="3"/>
  <c r="AQ46" i="3"/>
  <c r="AP46" i="3"/>
  <c r="BG46" i="3" s="1"/>
  <c r="AG46" i="3"/>
  <c r="AD46" i="3"/>
  <c r="AE46" i="3" s="1"/>
  <c r="AZ46" i="3" s="1"/>
  <c r="Z46" i="3"/>
  <c r="AB46" i="3" s="1"/>
  <c r="AV46" i="3" s="1"/>
  <c r="W46" i="3"/>
  <c r="T46" i="3"/>
  <c r="U46" i="3" s="1"/>
  <c r="AY46" i="3" s="1"/>
  <c r="P46" i="3"/>
  <c r="R46" i="3" s="1"/>
  <c r="AU46" i="3" s="1"/>
  <c r="M46" i="3"/>
  <c r="J46" i="3"/>
  <c r="K46" i="3" s="1"/>
  <c r="AX46" i="3" s="1"/>
  <c r="CP46" i="3" s="1"/>
  <c r="F46" i="3"/>
  <c r="H46" i="3" s="1"/>
  <c r="AR45" i="3"/>
  <c r="AQ45" i="3"/>
  <c r="AP45" i="3"/>
  <c r="AG45" i="3"/>
  <c r="AD45" i="3"/>
  <c r="AE45" i="3" s="1"/>
  <c r="AZ45" i="3" s="1"/>
  <c r="Z45" i="3"/>
  <c r="AB45" i="3" s="1"/>
  <c r="AV45" i="3" s="1"/>
  <c r="W45" i="3"/>
  <c r="T45" i="3"/>
  <c r="U45" i="3" s="1"/>
  <c r="AY45" i="3" s="1"/>
  <c r="P45" i="3"/>
  <c r="R45" i="3" s="1"/>
  <c r="AU45" i="3" s="1"/>
  <c r="M45" i="3"/>
  <c r="J45" i="3"/>
  <c r="K45" i="3" s="1"/>
  <c r="AX45" i="3" s="1"/>
  <c r="F45" i="3"/>
  <c r="H45" i="3" s="1"/>
  <c r="AR44" i="3"/>
  <c r="AQ44" i="3"/>
  <c r="AP44" i="3"/>
  <c r="AG44" i="3"/>
  <c r="AD44" i="3"/>
  <c r="AE44" i="3" s="1"/>
  <c r="AZ44" i="3" s="1"/>
  <c r="Z44" i="3"/>
  <c r="AB44" i="3" s="1"/>
  <c r="AV44" i="3" s="1"/>
  <c r="W44" i="3"/>
  <c r="T44" i="3"/>
  <c r="U44" i="3" s="1"/>
  <c r="AY44" i="3" s="1"/>
  <c r="P44" i="3"/>
  <c r="R44" i="3" s="1"/>
  <c r="AU44" i="3" s="1"/>
  <c r="M44" i="3"/>
  <c r="J44" i="3"/>
  <c r="K44" i="3" s="1"/>
  <c r="AX44" i="3" s="1"/>
  <c r="F44" i="3"/>
  <c r="H44" i="3" s="1"/>
  <c r="AR43" i="3"/>
  <c r="AQ43" i="3"/>
  <c r="AP43" i="3"/>
  <c r="AG43" i="3"/>
  <c r="AD43" i="3"/>
  <c r="AE43" i="3" s="1"/>
  <c r="AZ43" i="3" s="1"/>
  <c r="Z43" i="3"/>
  <c r="AB43" i="3" s="1"/>
  <c r="AV43" i="3" s="1"/>
  <c r="W43" i="3"/>
  <c r="T43" i="3"/>
  <c r="U43" i="3" s="1"/>
  <c r="AY43" i="3" s="1"/>
  <c r="P43" i="3"/>
  <c r="R43" i="3" s="1"/>
  <c r="AU43" i="3" s="1"/>
  <c r="M43" i="3"/>
  <c r="J43" i="3"/>
  <c r="K43" i="3" s="1"/>
  <c r="AX43" i="3" s="1"/>
  <c r="F43" i="3"/>
  <c r="H43" i="3" s="1"/>
  <c r="AR42" i="3"/>
  <c r="AQ42" i="3"/>
  <c r="AP42" i="3"/>
  <c r="AG42" i="3"/>
  <c r="AH42" i="3" s="1"/>
  <c r="BD42" i="3" s="1"/>
  <c r="AD42" i="3"/>
  <c r="AE42" i="3" s="1"/>
  <c r="AZ42" i="3" s="1"/>
  <c r="Z42" i="3"/>
  <c r="AB42" i="3" s="1"/>
  <c r="AV42" i="3" s="1"/>
  <c r="W42" i="3"/>
  <c r="X42" i="3" s="1"/>
  <c r="BC42" i="3" s="1"/>
  <c r="T42" i="3"/>
  <c r="U42" i="3" s="1"/>
  <c r="AY42" i="3" s="1"/>
  <c r="P42" i="3"/>
  <c r="R42" i="3" s="1"/>
  <c r="AU42" i="3" s="1"/>
  <c r="M42" i="3"/>
  <c r="N42" i="3" s="1"/>
  <c r="J42" i="3"/>
  <c r="K42" i="3" s="1"/>
  <c r="F42" i="3"/>
  <c r="H42" i="3" s="1"/>
  <c r="AR41" i="3"/>
  <c r="AP41" i="3"/>
  <c r="AG41" i="3"/>
  <c r="AH41" i="3" s="1"/>
  <c r="BD41" i="3" s="1"/>
  <c r="AD41" i="3"/>
  <c r="AE41" i="3" s="1"/>
  <c r="AZ41" i="3" s="1"/>
  <c r="Z41" i="3"/>
  <c r="AB41" i="3" s="1"/>
  <c r="AV41" i="3" s="1"/>
  <c r="P41" i="3"/>
  <c r="M41" i="3"/>
  <c r="N41" i="3" s="1"/>
  <c r="J41" i="3"/>
  <c r="K41" i="3" s="1"/>
  <c r="AJ41" i="3" s="1"/>
  <c r="F41" i="3"/>
  <c r="H41" i="3" s="1"/>
  <c r="AR40" i="3"/>
  <c r="AQ40" i="3"/>
  <c r="AP40" i="3"/>
  <c r="AG40" i="3"/>
  <c r="AD40" i="3"/>
  <c r="AE40" i="3" s="1"/>
  <c r="AZ40" i="3" s="1"/>
  <c r="Z40" i="3"/>
  <c r="AB40" i="3" s="1"/>
  <c r="AV40" i="3" s="1"/>
  <c r="W40" i="3"/>
  <c r="T40" i="3"/>
  <c r="U40" i="3" s="1"/>
  <c r="AY40" i="3" s="1"/>
  <c r="P40" i="3"/>
  <c r="R40" i="3" s="1"/>
  <c r="AU40" i="3" s="1"/>
  <c r="M40" i="3"/>
  <c r="J40" i="3"/>
  <c r="K40" i="3" s="1"/>
  <c r="F40" i="3"/>
  <c r="H40" i="3" s="1"/>
  <c r="AT40" i="3" s="1"/>
  <c r="AR39" i="3"/>
  <c r="AQ39" i="3"/>
  <c r="AP39" i="3"/>
  <c r="AG39" i="3"/>
  <c r="AD39" i="3"/>
  <c r="AE39" i="3" s="1"/>
  <c r="AZ39" i="3" s="1"/>
  <c r="Z39" i="3"/>
  <c r="AB39" i="3" s="1"/>
  <c r="AV39" i="3" s="1"/>
  <c r="W39" i="3"/>
  <c r="T39" i="3"/>
  <c r="U39" i="3" s="1"/>
  <c r="P39" i="3"/>
  <c r="R39" i="3" s="1"/>
  <c r="AU39" i="3" s="1"/>
  <c r="M39" i="3"/>
  <c r="J39" i="3"/>
  <c r="K39" i="3" s="1"/>
  <c r="F39" i="3"/>
  <c r="H39" i="3" s="1"/>
  <c r="AR38" i="3"/>
  <c r="AQ38" i="3"/>
  <c r="AP38" i="3"/>
  <c r="AG38" i="3"/>
  <c r="AD38" i="3"/>
  <c r="AE38" i="3" s="1"/>
  <c r="AZ38" i="3" s="1"/>
  <c r="Z38" i="3"/>
  <c r="AB38" i="3" s="1"/>
  <c r="AV38" i="3" s="1"/>
  <c r="W38" i="3"/>
  <c r="T38" i="3"/>
  <c r="U38" i="3" s="1"/>
  <c r="AY38" i="3" s="1"/>
  <c r="R38" i="3"/>
  <c r="AU38" i="3" s="1"/>
  <c r="P38" i="3"/>
  <c r="M38" i="3"/>
  <c r="J38" i="3"/>
  <c r="K38" i="3" s="1"/>
  <c r="F38" i="3"/>
  <c r="H38" i="3" s="1"/>
  <c r="AT38" i="3" s="1"/>
  <c r="AR37" i="3"/>
  <c r="AQ37" i="3"/>
  <c r="AP37" i="3"/>
  <c r="AG37" i="3"/>
  <c r="AD37" i="3"/>
  <c r="AE37" i="3" s="1"/>
  <c r="AZ37" i="3" s="1"/>
  <c r="Z37" i="3"/>
  <c r="AB37" i="3" s="1"/>
  <c r="AV37" i="3" s="1"/>
  <c r="W37" i="3"/>
  <c r="T37" i="3"/>
  <c r="U37" i="3" s="1"/>
  <c r="AY37" i="3" s="1"/>
  <c r="P37" i="3"/>
  <c r="R37" i="3" s="1"/>
  <c r="AU37" i="3" s="1"/>
  <c r="M37" i="3"/>
  <c r="J37" i="3"/>
  <c r="K37" i="3" s="1"/>
  <c r="F37" i="3"/>
  <c r="H37" i="3" s="1"/>
  <c r="AT37" i="3" s="1"/>
  <c r="CL37" i="3" s="1"/>
  <c r="AR36" i="3"/>
  <c r="AQ36" i="3"/>
  <c r="BF36" i="3" s="1"/>
  <c r="AP36" i="3"/>
  <c r="AG36" i="3"/>
  <c r="AD36" i="3"/>
  <c r="AE36" i="3" s="1"/>
  <c r="AZ36" i="3" s="1"/>
  <c r="Z36" i="3"/>
  <c r="AB36" i="3" s="1"/>
  <c r="AV36" i="3" s="1"/>
  <c r="W36" i="3"/>
  <c r="T36" i="3"/>
  <c r="U36" i="3" s="1"/>
  <c r="AY36" i="3" s="1"/>
  <c r="P36" i="3"/>
  <c r="R36" i="3" s="1"/>
  <c r="AU36" i="3" s="1"/>
  <c r="M36" i="3"/>
  <c r="J36" i="3"/>
  <c r="K36" i="3" s="1"/>
  <c r="F36" i="3"/>
  <c r="H36" i="3" s="1"/>
  <c r="AT36" i="3" s="1"/>
  <c r="AR35" i="3"/>
  <c r="AQ35" i="3"/>
  <c r="AP35" i="3"/>
  <c r="AG35" i="3"/>
  <c r="AD35" i="3"/>
  <c r="AE35" i="3" s="1"/>
  <c r="AZ35" i="3" s="1"/>
  <c r="Z35" i="3"/>
  <c r="AB35" i="3" s="1"/>
  <c r="AV35" i="3" s="1"/>
  <c r="W35" i="3"/>
  <c r="T35" i="3"/>
  <c r="U35" i="3" s="1"/>
  <c r="AY35" i="3" s="1"/>
  <c r="P35" i="3"/>
  <c r="R35" i="3" s="1"/>
  <c r="AU35" i="3" s="1"/>
  <c r="M35" i="3"/>
  <c r="J35" i="3"/>
  <c r="K35" i="3" s="1"/>
  <c r="F35" i="3"/>
  <c r="H35" i="3" s="1"/>
  <c r="AR34" i="3"/>
  <c r="AQ34" i="3"/>
  <c r="AP34" i="3"/>
  <c r="AG34" i="3"/>
  <c r="AD34" i="3"/>
  <c r="AE34" i="3" s="1"/>
  <c r="AZ34" i="3" s="1"/>
  <c r="Z34" i="3"/>
  <c r="AB34" i="3" s="1"/>
  <c r="AV34" i="3" s="1"/>
  <c r="W34" i="3"/>
  <c r="T34" i="3"/>
  <c r="U34" i="3" s="1"/>
  <c r="AY34" i="3" s="1"/>
  <c r="P34" i="3"/>
  <c r="R34" i="3" s="1"/>
  <c r="AU34" i="3" s="1"/>
  <c r="M34" i="3"/>
  <c r="J34" i="3"/>
  <c r="K34" i="3" s="1"/>
  <c r="AM34" i="3" s="1"/>
  <c r="F34" i="3"/>
  <c r="H34" i="3" s="1"/>
  <c r="AT34" i="3" s="1"/>
  <c r="AR33" i="3"/>
  <c r="AQ33" i="3"/>
  <c r="AP33" i="3"/>
  <c r="AG33" i="3"/>
  <c r="AD33" i="3"/>
  <c r="AE33" i="3" s="1"/>
  <c r="AZ33" i="3" s="1"/>
  <c r="Z33" i="3"/>
  <c r="AB33" i="3" s="1"/>
  <c r="AV33" i="3" s="1"/>
  <c r="W33" i="3"/>
  <c r="T33" i="3"/>
  <c r="U33" i="3" s="1"/>
  <c r="AY33" i="3" s="1"/>
  <c r="P33" i="3"/>
  <c r="R33" i="3" s="1"/>
  <c r="AU33" i="3" s="1"/>
  <c r="M33" i="3"/>
  <c r="J33" i="3"/>
  <c r="K33" i="3" s="1"/>
  <c r="F33" i="3"/>
  <c r="H33" i="3" s="1"/>
  <c r="AT33" i="3" s="1"/>
  <c r="AR32" i="3"/>
  <c r="AQ32" i="3"/>
  <c r="AP32" i="3"/>
  <c r="AG32" i="3"/>
  <c r="AD32" i="3"/>
  <c r="AE32" i="3" s="1"/>
  <c r="AZ32" i="3" s="1"/>
  <c r="Z32" i="3"/>
  <c r="AB32" i="3" s="1"/>
  <c r="AV32" i="3" s="1"/>
  <c r="W32" i="3"/>
  <c r="T32" i="3"/>
  <c r="U32" i="3" s="1"/>
  <c r="AY32" i="3" s="1"/>
  <c r="R32" i="3"/>
  <c r="AU32" i="3" s="1"/>
  <c r="P32" i="3"/>
  <c r="M32" i="3"/>
  <c r="J32" i="3"/>
  <c r="K32" i="3" s="1"/>
  <c r="F32" i="3"/>
  <c r="H32" i="3" s="1"/>
  <c r="AT32" i="3" s="1"/>
  <c r="AR31" i="3"/>
  <c r="AQ31" i="3"/>
  <c r="AP31" i="3"/>
  <c r="AG31" i="3"/>
  <c r="AD31" i="3"/>
  <c r="AE31" i="3" s="1"/>
  <c r="AZ31" i="3" s="1"/>
  <c r="Z31" i="3"/>
  <c r="AB31" i="3" s="1"/>
  <c r="AV31" i="3" s="1"/>
  <c r="W31" i="3"/>
  <c r="T31" i="3"/>
  <c r="U31" i="3" s="1"/>
  <c r="AY31" i="3" s="1"/>
  <c r="P31" i="3"/>
  <c r="R31" i="3" s="1"/>
  <c r="AU31" i="3" s="1"/>
  <c r="M31" i="3"/>
  <c r="J31" i="3"/>
  <c r="K31" i="3" s="1"/>
  <c r="F31" i="3"/>
  <c r="H31" i="3" s="1"/>
  <c r="AR30" i="3"/>
  <c r="AQ30" i="3"/>
  <c r="AP30" i="3"/>
  <c r="AG30" i="3"/>
  <c r="AD30" i="3"/>
  <c r="AE30" i="3" s="1"/>
  <c r="AZ30" i="3" s="1"/>
  <c r="Z30" i="3"/>
  <c r="AB30" i="3" s="1"/>
  <c r="AV30" i="3" s="1"/>
  <c r="W30" i="3"/>
  <c r="T30" i="3"/>
  <c r="U30" i="3" s="1"/>
  <c r="AY30" i="3" s="1"/>
  <c r="P30" i="3"/>
  <c r="R30" i="3" s="1"/>
  <c r="AU30" i="3" s="1"/>
  <c r="M30" i="3"/>
  <c r="J30" i="3"/>
  <c r="K30" i="3" s="1"/>
  <c r="AX30" i="3" s="1"/>
  <c r="F30" i="3"/>
  <c r="H30" i="3" s="1"/>
  <c r="AR29" i="3"/>
  <c r="AQ29" i="3"/>
  <c r="BF29" i="3" s="1"/>
  <c r="AP29" i="3"/>
  <c r="AG29" i="3"/>
  <c r="AD29" i="3"/>
  <c r="AE29" i="3" s="1"/>
  <c r="AZ29" i="3" s="1"/>
  <c r="Z29" i="3"/>
  <c r="AB29" i="3" s="1"/>
  <c r="AV29" i="3" s="1"/>
  <c r="W29" i="3"/>
  <c r="T29" i="3"/>
  <c r="U29" i="3" s="1"/>
  <c r="AY29" i="3" s="1"/>
  <c r="P29" i="3"/>
  <c r="R29" i="3" s="1"/>
  <c r="AU29" i="3" s="1"/>
  <c r="M29" i="3"/>
  <c r="J29" i="3"/>
  <c r="K29" i="3" s="1"/>
  <c r="AX29" i="3" s="1"/>
  <c r="F29" i="3"/>
  <c r="H29" i="3" s="1"/>
  <c r="AR28" i="3"/>
  <c r="AQ28" i="3"/>
  <c r="AP28" i="3"/>
  <c r="AG28" i="3"/>
  <c r="AD28" i="3"/>
  <c r="AE28" i="3" s="1"/>
  <c r="AZ28" i="3" s="1"/>
  <c r="Z28" i="3"/>
  <c r="AB28" i="3" s="1"/>
  <c r="AV28" i="3" s="1"/>
  <c r="W28" i="3"/>
  <c r="T28" i="3"/>
  <c r="U28" i="3" s="1"/>
  <c r="AY28" i="3" s="1"/>
  <c r="P28" i="3"/>
  <c r="R28" i="3" s="1"/>
  <c r="AU28" i="3" s="1"/>
  <c r="M28" i="3"/>
  <c r="J28" i="3"/>
  <c r="K28" i="3" s="1"/>
  <c r="AX28" i="3" s="1"/>
  <c r="F28" i="3"/>
  <c r="H28" i="3" s="1"/>
  <c r="AR27" i="3"/>
  <c r="AQ27" i="3"/>
  <c r="AP27" i="3"/>
  <c r="AG27" i="3"/>
  <c r="AD27" i="3"/>
  <c r="AE27" i="3" s="1"/>
  <c r="AZ27" i="3" s="1"/>
  <c r="Z27" i="3"/>
  <c r="AB27" i="3" s="1"/>
  <c r="AV27" i="3" s="1"/>
  <c r="W27" i="3"/>
  <c r="T27" i="3"/>
  <c r="U27" i="3" s="1"/>
  <c r="AY27" i="3" s="1"/>
  <c r="P27" i="3"/>
  <c r="R27" i="3" s="1"/>
  <c r="AU27" i="3" s="1"/>
  <c r="M27" i="3"/>
  <c r="J27" i="3"/>
  <c r="K27" i="3" s="1"/>
  <c r="AX27" i="3" s="1"/>
  <c r="F27" i="3"/>
  <c r="H27" i="3" s="1"/>
  <c r="AR26" i="3"/>
  <c r="AQ26" i="3"/>
  <c r="AP26" i="3"/>
  <c r="AG26" i="3"/>
  <c r="AD26" i="3"/>
  <c r="AE26" i="3" s="1"/>
  <c r="AZ26" i="3" s="1"/>
  <c r="Z26" i="3"/>
  <c r="AB26" i="3" s="1"/>
  <c r="AV26" i="3" s="1"/>
  <c r="W26" i="3"/>
  <c r="T26" i="3"/>
  <c r="U26" i="3" s="1"/>
  <c r="AY26" i="3" s="1"/>
  <c r="P26" i="3"/>
  <c r="R26" i="3" s="1"/>
  <c r="AU26" i="3" s="1"/>
  <c r="M26" i="3"/>
  <c r="J26" i="3"/>
  <c r="K26" i="3" s="1"/>
  <c r="AX26" i="3" s="1"/>
  <c r="F26" i="3"/>
  <c r="H26" i="3" s="1"/>
  <c r="AR25" i="3"/>
  <c r="AQ25" i="3"/>
  <c r="AP25" i="3"/>
  <c r="AG25" i="3"/>
  <c r="AD25" i="3"/>
  <c r="AE25" i="3" s="1"/>
  <c r="AZ25" i="3" s="1"/>
  <c r="Z25" i="3"/>
  <c r="AB25" i="3" s="1"/>
  <c r="AV25" i="3" s="1"/>
  <c r="W25" i="3"/>
  <c r="T25" i="3"/>
  <c r="U25" i="3" s="1"/>
  <c r="AY25" i="3" s="1"/>
  <c r="P25" i="3"/>
  <c r="R25" i="3" s="1"/>
  <c r="AU25" i="3" s="1"/>
  <c r="M25" i="3"/>
  <c r="J25" i="3"/>
  <c r="K25" i="3" s="1"/>
  <c r="AX25" i="3" s="1"/>
  <c r="F25" i="3"/>
  <c r="H25" i="3" s="1"/>
  <c r="AR24" i="3"/>
  <c r="AQ24" i="3"/>
  <c r="AP24" i="3"/>
  <c r="AG24" i="3"/>
  <c r="AD24" i="3"/>
  <c r="AE24" i="3" s="1"/>
  <c r="AZ24" i="3" s="1"/>
  <c r="Z24" i="3"/>
  <c r="AB24" i="3" s="1"/>
  <c r="AV24" i="3" s="1"/>
  <c r="W24" i="3"/>
  <c r="T24" i="3"/>
  <c r="U24" i="3" s="1"/>
  <c r="AY24" i="3" s="1"/>
  <c r="P24" i="3"/>
  <c r="R24" i="3" s="1"/>
  <c r="AU24" i="3" s="1"/>
  <c r="M24" i="3"/>
  <c r="J24" i="3"/>
  <c r="K24" i="3" s="1"/>
  <c r="AX24" i="3" s="1"/>
  <c r="F24" i="3"/>
  <c r="H24" i="3" s="1"/>
  <c r="AR23" i="3"/>
  <c r="AQ23" i="3"/>
  <c r="AP23" i="3"/>
  <c r="AG23" i="3"/>
  <c r="AD23" i="3"/>
  <c r="AE23" i="3" s="1"/>
  <c r="AZ23" i="3" s="1"/>
  <c r="Z23" i="3"/>
  <c r="AB23" i="3" s="1"/>
  <c r="AV23" i="3" s="1"/>
  <c r="W23" i="3"/>
  <c r="T23" i="3"/>
  <c r="U23" i="3" s="1"/>
  <c r="AY23" i="3" s="1"/>
  <c r="P23" i="3"/>
  <c r="R23" i="3" s="1"/>
  <c r="AU23" i="3" s="1"/>
  <c r="M23" i="3"/>
  <c r="J23" i="3"/>
  <c r="K23" i="3" s="1"/>
  <c r="F23" i="3"/>
  <c r="H23" i="3" s="1"/>
  <c r="AR22" i="3"/>
  <c r="AQ22" i="3"/>
  <c r="AP22" i="3"/>
  <c r="AG22" i="3"/>
  <c r="AD22" i="3"/>
  <c r="AE22" i="3" s="1"/>
  <c r="AZ22" i="3" s="1"/>
  <c r="Z22" i="3"/>
  <c r="AB22" i="3" s="1"/>
  <c r="AV22" i="3" s="1"/>
  <c r="W22" i="3"/>
  <c r="T22" i="3"/>
  <c r="U22" i="3" s="1"/>
  <c r="AY22" i="3" s="1"/>
  <c r="P22" i="3"/>
  <c r="R22" i="3" s="1"/>
  <c r="AU22" i="3" s="1"/>
  <c r="M22" i="3"/>
  <c r="J22" i="3"/>
  <c r="K22" i="3" s="1"/>
  <c r="F22" i="3"/>
  <c r="H22" i="3" s="1"/>
  <c r="AR21" i="3"/>
  <c r="AQ21" i="3"/>
  <c r="AP21" i="3"/>
  <c r="AG21" i="3"/>
  <c r="AD21" i="3"/>
  <c r="AE21" i="3" s="1"/>
  <c r="AZ21" i="3" s="1"/>
  <c r="Z21" i="3"/>
  <c r="AB21" i="3" s="1"/>
  <c r="AV21" i="3" s="1"/>
  <c r="W21" i="3"/>
  <c r="T21" i="3"/>
  <c r="U21" i="3" s="1"/>
  <c r="AY21" i="3" s="1"/>
  <c r="P21" i="3"/>
  <c r="R21" i="3" s="1"/>
  <c r="AU21" i="3" s="1"/>
  <c r="M21" i="3"/>
  <c r="J21" i="3"/>
  <c r="K21" i="3" s="1"/>
  <c r="F21" i="3"/>
  <c r="H21" i="3" s="1"/>
  <c r="AR20" i="3"/>
  <c r="AQ20" i="3"/>
  <c r="AP20" i="3"/>
  <c r="AG20" i="3"/>
  <c r="AD20" i="3"/>
  <c r="AE20" i="3" s="1"/>
  <c r="AZ20" i="3" s="1"/>
  <c r="Z20" i="3"/>
  <c r="AB20" i="3" s="1"/>
  <c r="AV20" i="3" s="1"/>
  <c r="W20" i="3"/>
  <c r="T20" i="3"/>
  <c r="U20" i="3" s="1"/>
  <c r="AY20" i="3" s="1"/>
  <c r="P20" i="3"/>
  <c r="R20" i="3" s="1"/>
  <c r="AU20" i="3" s="1"/>
  <c r="M20" i="3"/>
  <c r="K20" i="3"/>
  <c r="J20" i="3"/>
  <c r="F20" i="3"/>
  <c r="H20" i="3" s="1"/>
  <c r="AR19" i="3"/>
  <c r="AQ19" i="3"/>
  <c r="AP19" i="3"/>
  <c r="AG19" i="3"/>
  <c r="AD19" i="3"/>
  <c r="AE19" i="3" s="1"/>
  <c r="AZ19" i="3" s="1"/>
  <c r="Z19" i="3"/>
  <c r="AB19" i="3" s="1"/>
  <c r="AV19" i="3" s="1"/>
  <c r="W19" i="3"/>
  <c r="T19" i="3"/>
  <c r="U19" i="3" s="1"/>
  <c r="AY19" i="3" s="1"/>
  <c r="P19" i="3"/>
  <c r="R19" i="3" s="1"/>
  <c r="AU19" i="3" s="1"/>
  <c r="M19" i="3"/>
  <c r="J19" i="3"/>
  <c r="K19" i="3" s="1"/>
  <c r="F19" i="3"/>
  <c r="H19" i="3" s="1"/>
  <c r="AR18" i="3"/>
  <c r="AQ18" i="3"/>
  <c r="AP18" i="3"/>
  <c r="AG18" i="3"/>
  <c r="AD18" i="3"/>
  <c r="AE18" i="3" s="1"/>
  <c r="AZ18" i="3" s="1"/>
  <c r="Z18" i="3"/>
  <c r="AB18" i="3" s="1"/>
  <c r="AV18" i="3" s="1"/>
  <c r="W18" i="3"/>
  <c r="T18" i="3"/>
  <c r="U18" i="3" s="1"/>
  <c r="AY18" i="3" s="1"/>
  <c r="P18" i="3"/>
  <c r="R18" i="3" s="1"/>
  <c r="AU18" i="3" s="1"/>
  <c r="M18" i="3"/>
  <c r="J18" i="3"/>
  <c r="K18" i="3" s="1"/>
  <c r="F18" i="3"/>
  <c r="H18" i="3" s="1"/>
  <c r="AR17" i="3"/>
  <c r="AQ17" i="3"/>
  <c r="AP17" i="3"/>
  <c r="AG17" i="3"/>
  <c r="AD17" i="3"/>
  <c r="AE17" i="3" s="1"/>
  <c r="AZ17" i="3" s="1"/>
  <c r="Z17" i="3"/>
  <c r="AB17" i="3" s="1"/>
  <c r="AV17" i="3" s="1"/>
  <c r="W17" i="3"/>
  <c r="T17" i="3"/>
  <c r="U17" i="3" s="1"/>
  <c r="AY17" i="3" s="1"/>
  <c r="P17" i="3"/>
  <c r="R17" i="3" s="1"/>
  <c r="AU17" i="3" s="1"/>
  <c r="M17" i="3"/>
  <c r="J17" i="3"/>
  <c r="K17" i="3" s="1"/>
  <c r="F17" i="3"/>
  <c r="H17" i="3" s="1"/>
  <c r="AR16" i="3"/>
  <c r="AQ16" i="3"/>
  <c r="AP16" i="3"/>
  <c r="AG16" i="3"/>
  <c r="AD16" i="3"/>
  <c r="AE16" i="3" s="1"/>
  <c r="AZ16" i="3" s="1"/>
  <c r="Z16" i="3"/>
  <c r="AB16" i="3" s="1"/>
  <c r="AV16" i="3" s="1"/>
  <c r="W16" i="3"/>
  <c r="T16" i="3"/>
  <c r="U16" i="3" s="1"/>
  <c r="AY16" i="3" s="1"/>
  <c r="P16" i="3"/>
  <c r="R16" i="3" s="1"/>
  <c r="AU16" i="3" s="1"/>
  <c r="M16" i="3"/>
  <c r="J16" i="3"/>
  <c r="K16" i="3" s="1"/>
  <c r="AM16" i="3" s="1"/>
  <c r="F16" i="3"/>
  <c r="H16" i="3" s="1"/>
  <c r="AR15" i="3"/>
  <c r="AQ15" i="3"/>
  <c r="AP15" i="3"/>
  <c r="AG15" i="3"/>
  <c r="AD15" i="3"/>
  <c r="AE15" i="3" s="1"/>
  <c r="AZ15" i="3" s="1"/>
  <c r="Z15" i="3"/>
  <c r="AB15" i="3" s="1"/>
  <c r="AV15" i="3" s="1"/>
  <c r="W15" i="3"/>
  <c r="T15" i="3"/>
  <c r="U15" i="3" s="1"/>
  <c r="AY15" i="3" s="1"/>
  <c r="P15" i="3"/>
  <c r="R15" i="3" s="1"/>
  <c r="AU15" i="3" s="1"/>
  <c r="M15" i="3"/>
  <c r="J15" i="3"/>
  <c r="K15" i="3" s="1"/>
  <c r="AM15" i="3" s="1"/>
  <c r="F15" i="3"/>
  <c r="H15" i="3" s="1"/>
  <c r="AR14" i="3"/>
  <c r="AQ14" i="3"/>
  <c r="AP14" i="3"/>
  <c r="AG14" i="3"/>
  <c r="AH14" i="3" s="1"/>
  <c r="BD14" i="3" s="1"/>
  <c r="AD14" i="3"/>
  <c r="AE14" i="3" s="1"/>
  <c r="AZ14" i="3" s="1"/>
  <c r="Z14" i="3"/>
  <c r="AB14" i="3" s="1"/>
  <c r="AV14" i="3" s="1"/>
  <c r="W14" i="3"/>
  <c r="X14" i="3" s="1"/>
  <c r="BC14" i="3" s="1"/>
  <c r="T14" i="3"/>
  <c r="U14" i="3" s="1"/>
  <c r="AY14" i="3" s="1"/>
  <c r="P14" i="3"/>
  <c r="R14" i="3" s="1"/>
  <c r="AU14" i="3" s="1"/>
  <c r="M14" i="3"/>
  <c r="N14" i="3" s="1"/>
  <c r="J14" i="3"/>
  <c r="K14" i="3" s="1"/>
  <c r="AJ14" i="3" s="1"/>
  <c r="F14" i="3"/>
  <c r="H14" i="3" s="1"/>
  <c r="AQ13" i="3"/>
  <c r="AP13" i="3"/>
  <c r="X13" i="3"/>
  <c r="BC13" i="3" s="1"/>
  <c r="W13" i="3"/>
  <c r="T13" i="3"/>
  <c r="U13" i="3" s="1"/>
  <c r="AY13" i="3" s="1"/>
  <c r="P13" i="3"/>
  <c r="R13" i="3" s="1"/>
  <c r="AU13" i="3" s="1"/>
  <c r="M13" i="3"/>
  <c r="N13" i="3" s="1"/>
  <c r="J13" i="3"/>
  <c r="K13" i="3" s="1"/>
  <c r="AX13" i="3" s="1"/>
  <c r="F13" i="3"/>
  <c r="H13" i="3" s="1"/>
  <c r="AI6" i="3"/>
  <c r="CP47" i="3" l="1"/>
  <c r="BF13" i="3"/>
  <c r="BG16" i="3"/>
  <c r="AM17" i="3"/>
  <c r="CH17" i="3"/>
  <c r="AM18" i="3"/>
  <c r="AM19" i="3"/>
  <c r="BN26" i="3"/>
  <c r="AM38" i="3"/>
  <c r="CH41" i="3"/>
  <c r="CH63" i="3"/>
  <c r="CH64" i="3"/>
  <c r="CI64" i="3" s="1"/>
  <c r="CJ64" i="3" s="1"/>
  <c r="AJ83" i="3"/>
  <c r="AI88" i="3"/>
  <c r="CI91" i="3"/>
  <c r="CJ91" i="3" s="1"/>
  <c r="CH104" i="3"/>
  <c r="CI104" i="3" s="1"/>
  <c r="CJ104" i="3" s="1"/>
  <c r="CH121" i="3"/>
  <c r="CI121" i="3" s="1"/>
  <c r="CJ121" i="3" s="1"/>
  <c r="BG20" i="3"/>
  <c r="AM22" i="3"/>
  <c r="BG38" i="3"/>
  <c r="BH38" i="3" s="1"/>
  <c r="BG61" i="3"/>
  <c r="CH66" i="3"/>
  <c r="BG76" i="3"/>
  <c r="AI93" i="3"/>
  <c r="BF129" i="3"/>
  <c r="AM20" i="3"/>
  <c r="AM21" i="3"/>
  <c r="BG21" i="3"/>
  <c r="AM23" i="3"/>
  <c r="BF26" i="3"/>
  <c r="BG39" i="3"/>
  <c r="BG40" i="3"/>
  <c r="BF30" i="3"/>
  <c r="CL33" i="3"/>
  <c r="BG43" i="3"/>
  <c r="BG56" i="3"/>
  <c r="CH83" i="3"/>
  <c r="CI83" i="3" s="1"/>
  <c r="CJ83" i="3" s="1"/>
  <c r="BG90" i="3"/>
  <c r="AM97" i="3"/>
  <c r="BG106" i="3"/>
  <c r="CH118" i="3"/>
  <c r="CI118" i="3" s="1"/>
  <c r="CJ118" i="3" s="1"/>
  <c r="AM95" i="3"/>
  <c r="AJ62" i="3"/>
  <c r="BJ68" i="3"/>
  <c r="AJ101" i="3"/>
  <c r="AJ77" i="3"/>
  <c r="AX77" i="3"/>
  <c r="CP43" i="3"/>
  <c r="CQ43" i="3" s="1"/>
  <c r="CR43" i="3" s="1"/>
  <c r="AM31" i="3"/>
  <c r="BR80" i="3"/>
  <c r="BF25" i="3"/>
  <c r="CH15" i="3"/>
  <c r="CI15" i="3" s="1"/>
  <c r="CJ15" i="3" s="1"/>
  <c r="BG19" i="3"/>
  <c r="CH23" i="3"/>
  <c r="BG24" i="3"/>
  <c r="BN25" i="3"/>
  <c r="BN30" i="3"/>
  <c r="BG33" i="3"/>
  <c r="CH75" i="3"/>
  <c r="CI75" i="3" s="1"/>
  <c r="CJ75" i="3" s="1"/>
  <c r="BF83" i="3"/>
  <c r="BF94" i="3"/>
  <c r="CH102" i="3"/>
  <c r="CI102" i="3" s="1"/>
  <c r="CJ102" i="3" s="1"/>
  <c r="CH113" i="3"/>
  <c r="CI113" i="3" s="1"/>
  <c r="CJ113" i="3" s="1"/>
  <c r="CH114" i="3"/>
  <c r="CI114" i="3" s="1"/>
  <c r="CJ114" i="3" s="1"/>
  <c r="BG121" i="3"/>
  <c r="BG123" i="3"/>
  <c r="BG125" i="3"/>
  <c r="BG139" i="3"/>
  <c r="CH143" i="3"/>
  <c r="CH146" i="3"/>
  <c r="CJ146" i="3" s="1"/>
  <c r="BG147" i="3"/>
  <c r="CH117" i="3"/>
  <c r="CI117" i="3" s="1"/>
  <c r="CJ117" i="3" s="1"/>
  <c r="AJ123" i="3"/>
  <c r="CH135" i="3"/>
  <c r="CI135" i="3" s="1"/>
  <c r="CJ135" i="3" s="1"/>
  <c r="CP44" i="3"/>
  <c r="CH61" i="3"/>
  <c r="CI61" i="3" s="1"/>
  <c r="CJ61" i="3" s="1"/>
  <c r="BF75" i="3"/>
  <c r="BH75" i="3" s="1"/>
  <c r="BF78" i="3"/>
  <c r="CH82" i="3"/>
  <c r="CI82" i="3" s="1"/>
  <c r="CJ82" i="3" s="1"/>
  <c r="CH84" i="3"/>
  <c r="CI84" i="3" s="1"/>
  <c r="CJ84" i="3" s="1"/>
  <c r="AN133" i="3"/>
  <c r="AI135" i="3"/>
  <c r="AM35" i="3"/>
  <c r="BF14" i="3"/>
  <c r="BG18" i="3"/>
  <c r="CH22" i="3"/>
  <c r="BG27" i="3"/>
  <c r="BG28" i="3"/>
  <c r="BN29" i="3"/>
  <c r="BF31" i="3"/>
  <c r="BF34" i="3"/>
  <c r="BG35" i="3"/>
  <c r="AJ42" i="3"/>
  <c r="BG44" i="3"/>
  <c r="CP45" i="3"/>
  <c r="CQ45" i="3" s="1"/>
  <c r="CR45" i="3" s="1"/>
  <c r="BG47" i="3"/>
  <c r="CP48" i="3"/>
  <c r="BG48" i="3"/>
  <c r="CH50" i="3"/>
  <c r="AL60" i="3"/>
  <c r="CL78" i="3"/>
  <c r="BF91" i="3"/>
  <c r="CH97" i="3"/>
  <c r="CI97" i="3" s="1"/>
  <c r="CJ97" i="3" s="1"/>
  <c r="BF100" i="3"/>
  <c r="AM114" i="3"/>
  <c r="BF127" i="3"/>
  <c r="BF141" i="3"/>
  <c r="BF143" i="3"/>
  <c r="BF146" i="3"/>
  <c r="BH146" i="3" s="1"/>
  <c r="AM39" i="3"/>
  <c r="AY39" i="3"/>
  <c r="AM70" i="3"/>
  <c r="AJ70" i="3"/>
  <c r="AM37" i="3"/>
  <c r="AM42" i="3"/>
  <c r="BF24" i="3"/>
  <c r="BH24" i="3" s="1"/>
  <c r="BF28" i="3"/>
  <c r="BF35" i="3"/>
  <c r="BF38" i="3"/>
  <c r="BF40" i="3"/>
  <c r="AL55" i="3"/>
  <c r="CH55" i="3"/>
  <c r="CI55" i="3" s="1"/>
  <c r="CJ55" i="3" s="1"/>
  <c r="BG60" i="3"/>
  <c r="CH67" i="3"/>
  <c r="CH69" i="3"/>
  <c r="CI69" i="3" s="1"/>
  <c r="CJ69" i="3" s="1"/>
  <c r="BF70" i="3"/>
  <c r="AM71" i="3"/>
  <c r="AM72" i="3"/>
  <c r="BK69" i="3"/>
  <c r="CH13" i="3"/>
  <c r="AJ26" i="3"/>
  <c r="AJ27" i="3"/>
  <c r="AJ30" i="3"/>
  <c r="BG32" i="3"/>
  <c r="BF33" i="3"/>
  <c r="BH33" i="3" s="1"/>
  <c r="BG37" i="3"/>
  <c r="BF39" i="3"/>
  <c r="BH39" i="3" s="1"/>
  <c r="AN41" i="3"/>
  <c r="BG45" i="3"/>
  <c r="BF58" i="3"/>
  <c r="AJ59" i="3"/>
  <c r="BF59" i="3"/>
  <c r="AJ71" i="3"/>
  <c r="AM73" i="3"/>
  <c r="CH73" i="3"/>
  <c r="CI73" i="3" s="1"/>
  <c r="CJ73" i="3" s="1"/>
  <c r="BF73" i="3"/>
  <c r="AT79" i="3"/>
  <c r="BJ79" i="3" s="1"/>
  <c r="AL79" i="3"/>
  <c r="AT110" i="3"/>
  <c r="BJ110" i="3" s="1"/>
  <c r="AL110" i="3"/>
  <c r="BH35" i="3"/>
  <c r="AX42" i="3"/>
  <c r="BG69" i="3"/>
  <c r="BF69" i="3"/>
  <c r="AM27" i="3"/>
  <c r="BF27" i="3"/>
  <c r="BG31" i="3"/>
  <c r="BH31" i="3" s="1"/>
  <c r="BF32" i="3"/>
  <c r="BH32" i="3" s="1"/>
  <c r="AM33" i="3"/>
  <c r="BG34" i="3"/>
  <c r="BG36" i="3"/>
  <c r="BH36" i="3" s="1"/>
  <c r="BF37" i="3"/>
  <c r="BH37" i="3" s="1"/>
  <c r="AN52" i="3"/>
  <c r="BF56" i="3"/>
  <c r="CH56" i="3"/>
  <c r="AM59" i="3"/>
  <c r="BG59" i="3"/>
  <c r="BJ63" i="3"/>
  <c r="AL68" i="3"/>
  <c r="AI87" i="3"/>
  <c r="BO91" i="3"/>
  <c r="CP91" i="3"/>
  <c r="CQ91" i="3" s="1"/>
  <c r="CR91" i="3" s="1"/>
  <c r="BN91" i="3"/>
  <c r="BZ91" i="3"/>
  <c r="CA91" i="3" s="1"/>
  <c r="CB91" i="3" s="1"/>
  <c r="BN77" i="3"/>
  <c r="BG79" i="3"/>
  <c r="BF84" i="3"/>
  <c r="CH101" i="3"/>
  <c r="CI101" i="3" s="1"/>
  <c r="CJ101" i="3" s="1"/>
  <c r="BF101" i="3"/>
  <c r="BH101" i="3" s="1"/>
  <c r="BG102" i="3"/>
  <c r="AI126" i="3"/>
  <c r="BF93" i="3"/>
  <c r="AJ97" i="3"/>
  <c r="AM98" i="3"/>
  <c r="AJ106" i="3"/>
  <c r="CH112" i="3"/>
  <c r="CI112" i="3" s="1"/>
  <c r="CJ112" i="3" s="1"/>
  <c r="AM115" i="3"/>
  <c r="AM120" i="3"/>
  <c r="CH127" i="3"/>
  <c r="AM74" i="3"/>
  <c r="AJ75" i="3"/>
  <c r="AM75" i="3"/>
  <c r="AM77" i="3"/>
  <c r="AL78" i="3"/>
  <c r="AJ81" i="3"/>
  <c r="AJ82" i="3"/>
  <c r="BF97" i="3"/>
  <c r="AN112" i="3"/>
  <c r="AX123" i="3"/>
  <c r="BO123" i="3" s="1"/>
  <c r="BG58" i="3"/>
  <c r="BH58" i="3" s="1"/>
  <c r="BF61" i="3"/>
  <c r="BH61" i="3" s="1"/>
  <c r="BF72" i="3"/>
  <c r="AJ74" i="3"/>
  <c r="AL76" i="3"/>
  <c r="AM78" i="3"/>
  <c r="BG78" i="3"/>
  <c r="BH78" i="3" s="1"/>
  <c r="BF81" i="3"/>
  <c r="AI84" i="3"/>
  <c r="AM96" i="3"/>
  <c r="AJ96" i="3"/>
  <c r="BF99" i="3"/>
  <c r="BG120" i="3"/>
  <c r="AJ129" i="3"/>
  <c r="CH137" i="3"/>
  <c r="CI137" i="3" s="1"/>
  <c r="CJ137" i="3" s="1"/>
  <c r="BG137" i="3"/>
  <c r="BG138" i="3"/>
  <c r="CI138" i="3"/>
  <c r="CJ138" i="3" s="1"/>
  <c r="AM141" i="3"/>
  <c r="AL143" i="3"/>
  <c r="BF139" i="3"/>
  <c r="CH71" i="3"/>
  <c r="CI71" i="3" s="1"/>
  <c r="CJ71" i="3" s="1"/>
  <c r="BF71" i="3"/>
  <c r="BF74" i="3"/>
  <c r="CH81" i="3"/>
  <c r="CI81" i="3" s="1"/>
  <c r="CJ81" i="3" s="1"/>
  <c r="AI86" i="3"/>
  <c r="CH92" i="3"/>
  <c r="CI92" i="3" s="1"/>
  <c r="CJ92" i="3" s="1"/>
  <c r="BG92" i="3"/>
  <c r="BH92" i="3" s="1"/>
  <c r="CH98" i="3"/>
  <c r="CI98" i="3" s="1"/>
  <c r="CJ98" i="3" s="1"/>
  <c r="BF98" i="3"/>
  <c r="BG113" i="3"/>
  <c r="BG114" i="3"/>
  <c r="CH115" i="3"/>
  <c r="CI115" i="3" s="1"/>
  <c r="CJ115" i="3" s="1"/>
  <c r="CH116" i="3"/>
  <c r="CI116" i="3" s="1"/>
  <c r="CJ116" i="3" s="1"/>
  <c r="BG117" i="3"/>
  <c r="BG118" i="3"/>
  <c r="BG127" i="3"/>
  <c r="BH127" i="3" s="1"/>
  <c r="AM137" i="3"/>
  <c r="CH141" i="3"/>
  <c r="CI141" i="3" s="1"/>
  <c r="CJ141" i="3" s="1"/>
  <c r="BG141" i="3"/>
  <c r="BH141" i="3" s="1"/>
  <c r="BG93" i="3"/>
  <c r="BF95" i="3"/>
  <c r="CH96" i="3"/>
  <c r="CI96" i="3" s="1"/>
  <c r="CJ96" i="3" s="1"/>
  <c r="BF96" i="3"/>
  <c r="BG115" i="3"/>
  <c r="BG116" i="3"/>
  <c r="BF137" i="3"/>
  <c r="BF138" i="3"/>
  <c r="BH138" i="3" s="1"/>
  <c r="AM144" i="3"/>
  <c r="BV32" i="3"/>
  <c r="BK32" i="3"/>
  <c r="CM32" i="3"/>
  <c r="CN32" i="3" s="1"/>
  <c r="BJ32" i="3"/>
  <c r="BW32" i="3"/>
  <c r="BX32" i="3" s="1"/>
  <c r="CL32" i="3"/>
  <c r="AL13" i="3"/>
  <c r="AT13" i="3"/>
  <c r="AI13" i="3"/>
  <c r="BV36" i="3"/>
  <c r="BW36" i="3" s="1"/>
  <c r="BX36" i="3" s="1"/>
  <c r="BK36" i="3"/>
  <c r="BL36" i="3" s="1"/>
  <c r="BJ36" i="3"/>
  <c r="CL36" i="3"/>
  <c r="CM36" i="3" s="1"/>
  <c r="CN36" i="3" s="1"/>
  <c r="AT15" i="3"/>
  <c r="AL15" i="3"/>
  <c r="AI15" i="3"/>
  <c r="AT18" i="3"/>
  <c r="AL18" i="3"/>
  <c r="AI18" i="3"/>
  <c r="BV40" i="3"/>
  <c r="BW40" i="3" s="1"/>
  <c r="BX40" i="3" s="1"/>
  <c r="BK40" i="3"/>
  <c r="BJ40" i="3"/>
  <c r="CL40" i="3"/>
  <c r="CM40" i="3" s="1"/>
  <c r="CN40" i="3" s="1"/>
  <c r="AK13" i="3"/>
  <c r="AN13" i="3"/>
  <c r="BB13" i="3"/>
  <c r="AT16" i="3"/>
  <c r="AI16" i="3"/>
  <c r="AL16" i="3"/>
  <c r="AT17" i="3"/>
  <c r="AL17" i="3"/>
  <c r="AI17" i="3"/>
  <c r="AT19" i="3"/>
  <c r="AL19" i="3"/>
  <c r="AI19" i="3"/>
  <c r="AT20" i="3"/>
  <c r="AL20" i="3"/>
  <c r="AI20" i="3"/>
  <c r="AT21" i="3"/>
  <c r="AL21" i="3"/>
  <c r="AI21" i="3"/>
  <c r="AT22" i="3"/>
  <c r="AL22" i="3"/>
  <c r="AI22" i="3"/>
  <c r="AT23" i="3"/>
  <c r="AI23" i="3"/>
  <c r="AL23" i="3"/>
  <c r="CP13" i="3"/>
  <c r="CQ13" i="3" s="1"/>
  <c r="CR13" i="3" s="1"/>
  <c r="BZ13" i="3"/>
  <c r="CA13" i="3" s="1"/>
  <c r="CB13" i="3" s="1"/>
  <c r="BO13" i="3"/>
  <c r="BN13" i="3"/>
  <c r="AN14" i="3"/>
  <c r="BB14" i="3"/>
  <c r="AK14" i="3"/>
  <c r="AT14" i="3"/>
  <c r="AI14" i="3"/>
  <c r="AL14" i="3"/>
  <c r="BG13" i="3"/>
  <c r="BH13" i="3" s="1"/>
  <c r="CH16" i="3"/>
  <c r="CI16" i="3" s="1"/>
  <c r="CJ16" i="3" s="1"/>
  <c r="CH18" i="3"/>
  <c r="CI18" i="3" s="1"/>
  <c r="CJ18" i="3" s="1"/>
  <c r="CH20" i="3"/>
  <c r="CI20" i="3" s="1"/>
  <c r="CJ20" i="3" s="1"/>
  <c r="CH21" i="3"/>
  <c r="CI21" i="3" s="1"/>
  <c r="CJ21" i="3" s="1"/>
  <c r="CP24" i="3"/>
  <c r="BO24" i="3"/>
  <c r="AL27" i="3"/>
  <c r="AI27" i="3"/>
  <c r="AT27" i="3"/>
  <c r="AX32" i="3"/>
  <c r="AJ32" i="3"/>
  <c r="AL35" i="3"/>
  <c r="AI35" i="3"/>
  <c r="AX36" i="3"/>
  <c r="AJ36" i="3"/>
  <c r="BV38" i="3"/>
  <c r="BW38" i="3" s="1"/>
  <c r="BX38" i="3" s="1"/>
  <c r="BK38" i="3"/>
  <c r="BJ38" i="3"/>
  <c r="AX40" i="3"/>
  <c r="AJ40" i="3"/>
  <c r="AL50" i="3"/>
  <c r="BR56" i="3"/>
  <c r="AJ58" i="3"/>
  <c r="AM58" i="3"/>
  <c r="AX58" i="3"/>
  <c r="BG65" i="3"/>
  <c r="BF65" i="3"/>
  <c r="BZ76" i="3"/>
  <c r="CA76" i="3" s="1"/>
  <c r="CB76" i="3" s="1"/>
  <c r="BO76" i="3"/>
  <c r="BN76" i="3"/>
  <c r="CP76" i="3"/>
  <c r="CQ76" i="3" s="1"/>
  <c r="CR76" i="3" s="1"/>
  <c r="AM13" i="3"/>
  <c r="CI13" i="3"/>
  <c r="CJ13" i="3" s="1"/>
  <c r="BG14" i="3"/>
  <c r="BH14" i="3" s="1"/>
  <c r="CH14" i="3"/>
  <c r="CI14" i="3" s="1"/>
  <c r="CJ14" i="3" s="1"/>
  <c r="AJ15" i="3"/>
  <c r="BF15" i="3"/>
  <c r="AJ16" i="3"/>
  <c r="BF16" i="3"/>
  <c r="BH16" i="3" s="1"/>
  <c r="AJ17" i="3"/>
  <c r="BF17" i="3"/>
  <c r="CI17" i="3"/>
  <c r="CJ17" i="3" s="1"/>
  <c r="AJ18" i="3"/>
  <c r="BF18" i="3"/>
  <c r="BH18" i="3" s="1"/>
  <c r="AJ19" i="3"/>
  <c r="BF19" i="3"/>
  <c r="BH19" i="3" s="1"/>
  <c r="AJ20" i="3"/>
  <c r="BF20" i="3"/>
  <c r="BH20" i="3" s="1"/>
  <c r="AJ21" i="3"/>
  <c r="BF21" i="3"/>
  <c r="AJ22" i="3"/>
  <c r="BF22" i="3"/>
  <c r="CI22" i="3"/>
  <c r="CJ22" i="3" s="1"/>
  <c r="AJ23" i="3"/>
  <c r="BF23" i="3"/>
  <c r="BN24" i="3"/>
  <c r="CQ24" i="3"/>
  <c r="CR24" i="3" s="1"/>
  <c r="AJ25" i="3"/>
  <c r="AL26" i="3"/>
  <c r="AI26" i="3"/>
  <c r="AM26" i="3"/>
  <c r="AT26" i="3"/>
  <c r="CP27" i="3"/>
  <c r="BO27" i="3"/>
  <c r="BZ27" i="3"/>
  <c r="CA27" i="3" s="1"/>
  <c r="CB27" i="3" s="1"/>
  <c r="BN28" i="3"/>
  <c r="AJ29" i="3"/>
  <c r="AL30" i="3"/>
  <c r="AI30" i="3"/>
  <c r="AM30" i="3"/>
  <c r="AT30" i="3"/>
  <c r="AX31" i="3"/>
  <c r="AJ31" i="3"/>
  <c r="BV33" i="3"/>
  <c r="BW33" i="3" s="1"/>
  <c r="BX33" i="3" s="1"/>
  <c r="BK33" i="3"/>
  <c r="CM33" i="3"/>
  <c r="CN33" i="3" s="1"/>
  <c r="BJ33" i="3"/>
  <c r="AL34" i="3"/>
  <c r="AI34" i="3"/>
  <c r="AX35" i="3"/>
  <c r="AJ35" i="3"/>
  <c r="BV37" i="3"/>
  <c r="BW37" i="3" s="1"/>
  <c r="BX37" i="3" s="1"/>
  <c r="BK37" i="3"/>
  <c r="CM37" i="3"/>
  <c r="CN37" i="3" s="1"/>
  <c r="BJ37" i="3"/>
  <c r="AL38" i="3"/>
  <c r="AI38" i="3"/>
  <c r="AX39" i="3"/>
  <c r="AJ39" i="3"/>
  <c r="CH42" i="3"/>
  <c r="CI42" i="3" s="1"/>
  <c r="CJ42" i="3" s="1"/>
  <c r="AJ43" i="3"/>
  <c r="AJ44" i="3"/>
  <c r="AJ45" i="3"/>
  <c r="AJ46" i="3"/>
  <c r="AJ47" i="3"/>
  <c r="AJ48" i="3"/>
  <c r="AJ49" i="3"/>
  <c r="BV52" i="3"/>
  <c r="BW52" i="3" s="1"/>
  <c r="BX52" i="3" s="1"/>
  <c r="BK52" i="3"/>
  <c r="BJ52" i="3"/>
  <c r="CL52" i="3"/>
  <c r="CM52" i="3" s="1"/>
  <c r="CN52" i="3" s="1"/>
  <c r="AT62" i="3"/>
  <c r="AI62" i="3"/>
  <c r="AL62" i="3"/>
  <c r="BD62" i="3"/>
  <c r="AK62" i="3"/>
  <c r="CH65" i="3"/>
  <c r="CI65" i="3" s="1"/>
  <c r="CJ65" i="3" s="1"/>
  <c r="AI70" i="3"/>
  <c r="AT70" i="3"/>
  <c r="AL70" i="3"/>
  <c r="AT83" i="3"/>
  <c r="AL83" i="3"/>
  <c r="AI83" i="3"/>
  <c r="CH19" i="3"/>
  <c r="CI19" i="3" s="1"/>
  <c r="CJ19" i="3" s="1"/>
  <c r="CP28" i="3"/>
  <c r="CQ28" i="3" s="1"/>
  <c r="CR28" i="3" s="1"/>
  <c r="BO28" i="3"/>
  <c r="BP28" i="3" s="1"/>
  <c r="AL31" i="3"/>
  <c r="AI31" i="3"/>
  <c r="BV34" i="3"/>
  <c r="BW34" i="3" s="1"/>
  <c r="BX34" i="3" s="1"/>
  <c r="BK34" i="3"/>
  <c r="BJ34" i="3"/>
  <c r="AL39" i="3"/>
  <c r="AI39" i="3"/>
  <c r="BB41" i="3"/>
  <c r="AK41" i="3"/>
  <c r="CP42" i="3"/>
  <c r="CQ42" i="3" s="1"/>
  <c r="CR42" i="3" s="1"/>
  <c r="BZ42" i="3"/>
  <c r="CA42" i="3" s="1"/>
  <c r="CB42" i="3" s="1"/>
  <c r="BO42" i="3"/>
  <c r="AT56" i="3"/>
  <c r="AI56" i="3"/>
  <c r="AL56" i="3"/>
  <c r="BG67" i="3"/>
  <c r="BH67" i="3" s="1"/>
  <c r="CI67" i="3"/>
  <c r="CJ67" i="3" s="1"/>
  <c r="BF67" i="3"/>
  <c r="AY72" i="3"/>
  <c r="AJ72" i="3"/>
  <c r="AM87" i="3"/>
  <c r="AX87" i="3"/>
  <c r="AJ87" i="3"/>
  <c r="AT147" i="3"/>
  <c r="AI147" i="3"/>
  <c r="AL147" i="3"/>
  <c r="AJ13" i="3"/>
  <c r="AM14" i="3"/>
  <c r="AX14" i="3"/>
  <c r="AX15" i="3"/>
  <c r="BG15" i="3"/>
  <c r="BH15" i="3" s="1"/>
  <c r="AX16" i="3"/>
  <c r="AX17" i="3"/>
  <c r="BG17" i="3"/>
  <c r="AX18" i="3"/>
  <c r="AX19" i="3"/>
  <c r="AX20" i="3"/>
  <c r="AX21" i="3"/>
  <c r="AX22" i="3"/>
  <c r="BG22" i="3"/>
  <c r="AX23" i="3"/>
  <c r="BG23" i="3"/>
  <c r="BH23" i="3" s="1"/>
  <c r="AJ24" i="3"/>
  <c r="AL25" i="3"/>
  <c r="AI25" i="3"/>
  <c r="AM25" i="3"/>
  <c r="AT25" i="3"/>
  <c r="CP26" i="3"/>
  <c r="CQ26" i="3" s="1"/>
  <c r="CR26" i="3" s="1"/>
  <c r="BO26" i="3"/>
  <c r="BG26" i="3"/>
  <c r="BH26" i="3" s="1"/>
  <c r="BZ26" i="3"/>
  <c r="CA26" i="3" s="1"/>
  <c r="CB26" i="3" s="1"/>
  <c r="BN27" i="3"/>
  <c r="CQ27" i="3"/>
  <c r="CR27" i="3" s="1"/>
  <c r="AJ28" i="3"/>
  <c r="AL29" i="3"/>
  <c r="AI29" i="3"/>
  <c r="AM29" i="3"/>
  <c r="AT29" i="3"/>
  <c r="CP30" i="3"/>
  <c r="CQ30" i="3" s="1"/>
  <c r="CR30" i="3" s="1"/>
  <c r="BO30" i="3"/>
  <c r="BP30" i="3" s="1"/>
  <c r="BG30" i="3"/>
  <c r="BH30" i="3" s="1"/>
  <c r="BZ30" i="3"/>
  <c r="CA30" i="3" s="1"/>
  <c r="CB30" i="3" s="1"/>
  <c r="AM32" i="3"/>
  <c r="AL33" i="3"/>
  <c r="AI33" i="3"/>
  <c r="AX34" i="3"/>
  <c r="AJ34" i="3"/>
  <c r="CL34" i="3"/>
  <c r="CM34" i="3" s="1"/>
  <c r="CN34" i="3" s="1"/>
  <c r="AM36" i="3"/>
  <c r="AL37" i="3"/>
  <c r="AI37" i="3"/>
  <c r="AX38" i="3"/>
  <c r="AJ38" i="3"/>
  <c r="CL38" i="3"/>
  <c r="CM38" i="3" s="1"/>
  <c r="CN38" i="3" s="1"/>
  <c r="AM40" i="3"/>
  <c r="AT41" i="3"/>
  <c r="AI41" i="3"/>
  <c r="AL41" i="3"/>
  <c r="CI41" i="3"/>
  <c r="CJ41" i="3" s="1"/>
  <c r="AL42" i="3"/>
  <c r="AT42" i="3"/>
  <c r="AN54" i="3"/>
  <c r="BB54" i="3"/>
  <c r="AK54" i="3"/>
  <c r="AK55" i="3"/>
  <c r="AN55" i="3"/>
  <c r="BB55" i="3"/>
  <c r="BG64" i="3"/>
  <c r="BF64" i="3"/>
  <c r="BG66" i="3"/>
  <c r="BH66" i="3" s="1"/>
  <c r="CI66" i="3"/>
  <c r="CJ66" i="3" s="1"/>
  <c r="BF66" i="3"/>
  <c r="AI74" i="3"/>
  <c r="AT74" i="3"/>
  <c r="AL74" i="3"/>
  <c r="AY100" i="3"/>
  <c r="AJ100" i="3"/>
  <c r="BZ24" i="3"/>
  <c r="CA24" i="3" s="1"/>
  <c r="CB24" i="3" s="1"/>
  <c r="BZ28" i="3"/>
  <c r="CA28" i="3" s="1"/>
  <c r="CB28" i="3" s="1"/>
  <c r="BB42" i="3"/>
  <c r="AK42" i="3"/>
  <c r="AN42" i="3"/>
  <c r="CI23" i="3"/>
  <c r="CJ23" i="3" s="1"/>
  <c r="AL24" i="3"/>
  <c r="AI24" i="3"/>
  <c r="AM24" i="3"/>
  <c r="AT24" i="3"/>
  <c r="CP25" i="3"/>
  <c r="CQ25" i="3" s="1"/>
  <c r="CR25" i="3" s="1"/>
  <c r="BO25" i="3"/>
  <c r="BG25" i="3"/>
  <c r="BH25" i="3" s="1"/>
  <c r="BZ25" i="3"/>
  <c r="CA25" i="3" s="1"/>
  <c r="CB25" i="3" s="1"/>
  <c r="AL28" i="3"/>
  <c r="AI28" i="3"/>
  <c r="AM28" i="3"/>
  <c r="AT28" i="3"/>
  <c r="CP29" i="3"/>
  <c r="CQ29" i="3" s="1"/>
  <c r="CR29" i="3" s="1"/>
  <c r="BO29" i="3"/>
  <c r="BP29" i="3" s="1"/>
  <c r="BG29" i="3"/>
  <c r="BH29" i="3" s="1"/>
  <c r="BZ29" i="3"/>
  <c r="CA29" i="3" s="1"/>
  <c r="CB29" i="3" s="1"/>
  <c r="AT31" i="3"/>
  <c r="AL32" i="3"/>
  <c r="AI32" i="3"/>
  <c r="AX33" i="3"/>
  <c r="AJ33" i="3"/>
  <c r="AT35" i="3"/>
  <c r="AL36" i="3"/>
  <c r="AI36" i="3"/>
  <c r="AX37" i="3"/>
  <c r="AJ37" i="3"/>
  <c r="AT39" i="3"/>
  <c r="AL40" i="3"/>
  <c r="AI40" i="3"/>
  <c r="AM41" i="3"/>
  <c r="AX41" i="3"/>
  <c r="AI42" i="3"/>
  <c r="BN42" i="3"/>
  <c r="AI43" i="3"/>
  <c r="AT43" i="3"/>
  <c r="AL43" i="3"/>
  <c r="BZ43" i="3"/>
  <c r="BO43" i="3"/>
  <c r="BN43" i="3"/>
  <c r="CA43" i="3"/>
  <c r="CB43" i="3" s="1"/>
  <c r="AI44" i="3"/>
  <c r="AT44" i="3"/>
  <c r="AL44" i="3"/>
  <c r="BZ44" i="3"/>
  <c r="BO44" i="3"/>
  <c r="CQ44" i="3"/>
  <c r="CR44" i="3" s="1"/>
  <c r="BN44" i="3"/>
  <c r="CA44" i="3"/>
  <c r="CB44" i="3" s="1"/>
  <c r="AI45" i="3"/>
  <c r="AT45" i="3"/>
  <c r="AL45" i="3"/>
  <c r="BZ45" i="3"/>
  <c r="BO45" i="3"/>
  <c r="BN45" i="3"/>
  <c r="CA45" i="3"/>
  <c r="CB45" i="3" s="1"/>
  <c r="AI46" i="3"/>
  <c r="AT46" i="3"/>
  <c r="AL46" i="3"/>
  <c r="BZ46" i="3"/>
  <c r="BO46" i="3"/>
  <c r="CQ46" i="3"/>
  <c r="CR46" i="3" s="1"/>
  <c r="BN46" i="3"/>
  <c r="CA46" i="3"/>
  <c r="CB46" i="3" s="1"/>
  <c r="AI47" i="3"/>
  <c r="AT47" i="3"/>
  <c r="AL47" i="3"/>
  <c r="BZ47" i="3"/>
  <c r="BO47" i="3"/>
  <c r="CQ47" i="3"/>
  <c r="CR47" i="3" s="1"/>
  <c r="BN47" i="3"/>
  <c r="CA47" i="3"/>
  <c r="CB47" i="3" s="1"/>
  <c r="AI48" i="3"/>
  <c r="AT48" i="3"/>
  <c r="AL48" i="3"/>
  <c r="BZ48" i="3"/>
  <c r="BO48" i="3"/>
  <c r="CQ48" i="3"/>
  <c r="CR48" i="3" s="1"/>
  <c r="BN48" i="3"/>
  <c r="CA48" i="3"/>
  <c r="CB48" i="3" s="1"/>
  <c r="AI49" i="3"/>
  <c r="AT49" i="3"/>
  <c r="AL49" i="3"/>
  <c r="CP49" i="3"/>
  <c r="CA49" i="3"/>
  <c r="CB49" i="3" s="1"/>
  <c r="BZ49" i="3"/>
  <c r="BO49" i="3"/>
  <c r="CQ49" i="3"/>
  <c r="CR49" i="3" s="1"/>
  <c r="BN49" i="3"/>
  <c r="BB52" i="3"/>
  <c r="AK52" i="3"/>
  <c r="AZ52" i="3"/>
  <c r="AJ52" i="3"/>
  <c r="AT82" i="3"/>
  <c r="AL82" i="3"/>
  <c r="AI82" i="3"/>
  <c r="AY84" i="3"/>
  <c r="AJ84" i="3"/>
  <c r="CH24" i="3"/>
  <c r="CI24" i="3" s="1"/>
  <c r="CJ24" i="3" s="1"/>
  <c r="CH25" i="3"/>
  <c r="CI25" i="3" s="1"/>
  <c r="CJ25" i="3" s="1"/>
  <c r="CH26" i="3"/>
  <c r="CI26" i="3" s="1"/>
  <c r="CJ26" i="3" s="1"/>
  <c r="CH27" i="3"/>
  <c r="CI27" i="3" s="1"/>
  <c r="CJ27" i="3" s="1"/>
  <c r="CH28" i="3"/>
  <c r="CI28" i="3" s="1"/>
  <c r="CJ28" i="3" s="1"/>
  <c r="CH29" i="3"/>
  <c r="CI29" i="3" s="1"/>
  <c r="CJ29" i="3" s="1"/>
  <c r="CH30" i="3"/>
  <c r="CI30" i="3" s="1"/>
  <c r="CJ30" i="3" s="1"/>
  <c r="CH31" i="3"/>
  <c r="CI31" i="3" s="1"/>
  <c r="CJ31" i="3" s="1"/>
  <c r="CH32" i="3"/>
  <c r="CI32" i="3" s="1"/>
  <c r="CJ32" i="3" s="1"/>
  <c r="CH33" i="3"/>
  <c r="CI33" i="3" s="1"/>
  <c r="CJ33" i="3" s="1"/>
  <c r="CH34" i="3"/>
  <c r="CI34" i="3" s="1"/>
  <c r="CJ34" i="3" s="1"/>
  <c r="CH35" i="3"/>
  <c r="CI35" i="3" s="1"/>
  <c r="CJ35" i="3" s="1"/>
  <c r="CH36" i="3"/>
  <c r="CI36" i="3" s="1"/>
  <c r="CJ36" i="3" s="1"/>
  <c r="CH37" i="3"/>
  <c r="CI37" i="3" s="1"/>
  <c r="CJ37" i="3" s="1"/>
  <c r="CH38" i="3"/>
  <c r="CI38" i="3" s="1"/>
  <c r="CJ38" i="3" s="1"/>
  <c r="CH39" i="3"/>
  <c r="CI39" i="3" s="1"/>
  <c r="CJ39" i="3" s="1"/>
  <c r="CH40" i="3"/>
  <c r="CI40" i="3" s="1"/>
  <c r="CJ40" i="3" s="1"/>
  <c r="BF41" i="3"/>
  <c r="AM43" i="3"/>
  <c r="AM44" i="3"/>
  <c r="AM45" i="3"/>
  <c r="AM46" i="3"/>
  <c r="AM47" i="3"/>
  <c r="AM48" i="3"/>
  <c r="AM49" i="3"/>
  <c r="AI50" i="3"/>
  <c r="AI52" i="3"/>
  <c r="AL52" i="3"/>
  <c r="CH52" i="3"/>
  <c r="CI52" i="3" s="1"/>
  <c r="CJ52" i="3" s="1"/>
  <c r="BG52" i="3"/>
  <c r="BF52" i="3"/>
  <c r="AT54" i="3"/>
  <c r="AI54" i="3"/>
  <c r="AL54" i="3"/>
  <c r="AI55" i="3"/>
  <c r="AT55" i="3"/>
  <c r="AJ56" i="3"/>
  <c r="AX56" i="3"/>
  <c r="AM56" i="3"/>
  <c r="BZ60" i="3"/>
  <c r="BO60" i="3"/>
  <c r="BN60" i="3"/>
  <c r="CA60" i="3"/>
  <c r="CB60" i="3" s="1"/>
  <c r="AT61" i="3"/>
  <c r="AI61" i="3"/>
  <c r="AK61" i="3"/>
  <c r="AN61" i="3"/>
  <c r="AL61" i="3"/>
  <c r="AL63" i="3"/>
  <c r="AM64" i="3"/>
  <c r="AX64" i="3"/>
  <c r="AJ64" i="3"/>
  <c r="AM65" i="3"/>
  <c r="AX65" i="3"/>
  <c r="AJ65" i="3"/>
  <c r="AM66" i="3"/>
  <c r="AX66" i="3"/>
  <c r="AJ66" i="3"/>
  <c r="AM67" i="3"/>
  <c r="AX67" i="3"/>
  <c r="AJ67" i="3"/>
  <c r="AI68" i="3"/>
  <c r="CL68" i="3"/>
  <c r="CM68" i="3" s="1"/>
  <c r="CN68" i="3" s="1"/>
  <c r="AJ69" i="3"/>
  <c r="AX69" i="3"/>
  <c r="AM69" i="3"/>
  <c r="BJ69" i="3"/>
  <c r="BL69" i="3" s="1"/>
  <c r="CL69" i="3"/>
  <c r="CM69" i="3" s="1"/>
  <c r="CN69" i="3" s="1"/>
  <c r="BV69" i="3"/>
  <c r="BW69" i="3" s="1"/>
  <c r="BX69" i="3" s="1"/>
  <c r="CH70" i="3"/>
  <c r="CI70" i="3" s="1"/>
  <c r="CJ70" i="3" s="1"/>
  <c r="AI73" i="3"/>
  <c r="AT73" i="3"/>
  <c r="AL73" i="3"/>
  <c r="AJ73" i="3"/>
  <c r="CH74" i="3"/>
  <c r="CI74" i="3" s="1"/>
  <c r="CJ74" i="3" s="1"/>
  <c r="AT77" i="3"/>
  <c r="AL77" i="3"/>
  <c r="AI77" i="3"/>
  <c r="CP77" i="3"/>
  <c r="CQ77" i="3" s="1"/>
  <c r="CR77" i="3" s="1"/>
  <c r="BZ77" i="3"/>
  <c r="CA77" i="3" s="1"/>
  <c r="CB77" i="3" s="1"/>
  <c r="BO77" i="3"/>
  <c r="BP77" i="3" s="1"/>
  <c r="BV78" i="3"/>
  <c r="BK78" i="3"/>
  <c r="CM78" i="3"/>
  <c r="CN78" i="3" s="1"/>
  <c r="BJ78" i="3"/>
  <c r="BW78" i="3"/>
  <c r="BX78" i="3" s="1"/>
  <c r="AK79" i="3"/>
  <c r="BG85" i="3"/>
  <c r="BF85" i="3"/>
  <c r="CH85" i="3"/>
  <c r="CI85" i="3" s="1"/>
  <c r="CJ85" i="3" s="1"/>
  <c r="AU90" i="3"/>
  <c r="AL90" i="3"/>
  <c r="AI90" i="3"/>
  <c r="BG41" i="3"/>
  <c r="BF42" i="3"/>
  <c r="CH43" i="3"/>
  <c r="CI43" i="3" s="1"/>
  <c r="CJ43" i="3" s="1"/>
  <c r="CH44" i="3"/>
  <c r="CI44" i="3" s="1"/>
  <c r="CJ44" i="3" s="1"/>
  <c r="CH45" i="3"/>
  <c r="CI45" i="3" s="1"/>
  <c r="CJ45" i="3" s="1"/>
  <c r="CH46" i="3"/>
  <c r="CI46" i="3" s="1"/>
  <c r="CJ46" i="3" s="1"/>
  <c r="CH47" i="3"/>
  <c r="CI47" i="3" s="1"/>
  <c r="CJ47" i="3" s="1"/>
  <c r="CH48" i="3"/>
  <c r="CI48" i="3" s="1"/>
  <c r="CJ48" i="3" s="1"/>
  <c r="BG49" i="3"/>
  <c r="BF49" i="3"/>
  <c r="CH49" i="3"/>
  <c r="CI49" i="3" s="1"/>
  <c r="CJ49" i="3" s="1"/>
  <c r="AX50" i="3"/>
  <c r="AJ50" i="3"/>
  <c r="AM50" i="3"/>
  <c r="BV50" i="3"/>
  <c r="BW50" i="3" s="1"/>
  <c r="BX50" i="3" s="1"/>
  <c r="BK50" i="3"/>
  <c r="CL50" i="3"/>
  <c r="CM50" i="3" s="1"/>
  <c r="CN50" i="3" s="1"/>
  <c r="AM55" i="3"/>
  <c r="CT56" i="3"/>
  <c r="CU56" i="3" s="1"/>
  <c r="CV56" i="3" s="1"/>
  <c r="CD56" i="3"/>
  <c r="CE56" i="3" s="1"/>
  <c r="CF56" i="3" s="1"/>
  <c r="BS56" i="3"/>
  <c r="AL58" i="3"/>
  <c r="AT59" i="3"/>
  <c r="AL59" i="3"/>
  <c r="AI59" i="3"/>
  <c r="AI60" i="3"/>
  <c r="AT60" i="3"/>
  <c r="CH60" i="3"/>
  <c r="CI60" i="3" s="1"/>
  <c r="CJ60" i="3" s="1"/>
  <c r="CH62" i="3"/>
  <c r="CI62" i="3" s="1"/>
  <c r="CJ62" i="3" s="1"/>
  <c r="BG62" i="3"/>
  <c r="AI63" i="3"/>
  <c r="CL63" i="3"/>
  <c r="CM63" i="3" s="1"/>
  <c r="CN63" i="3" s="1"/>
  <c r="AM68" i="3"/>
  <c r="AX68" i="3"/>
  <c r="AJ68" i="3"/>
  <c r="BG68" i="3"/>
  <c r="BF68" i="3"/>
  <c r="AL69" i="3"/>
  <c r="AI72" i="3"/>
  <c r="AT72" i="3"/>
  <c r="AL72" i="3"/>
  <c r="AI76" i="3"/>
  <c r="AT76" i="3"/>
  <c r="CH76" i="3"/>
  <c r="CI76" i="3" s="1"/>
  <c r="CJ76" i="3" s="1"/>
  <c r="AX78" i="3"/>
  <c r="AJ78" i="3"/>
  <c r="BK79" i="3"/>
  <c r="CT80" i="3"/>
  <c r="CU80" i="3" s="1"/>
  <c r="CV80" i="3" s="1"/>
  <c r="CD80" i="3"/>
  <c r="CE80" i="3" s="1"/>
  <c r="CF80" i="3" s="1"/>
  <c r="BS80" i="3"/>
  <c r="BT80" i="3" s="1"/>
  <c r="AT85" i="3"/>
  <c r="AL85" i="3"/>
  <c r="AI85" i="3"/>
  <c r="AL89" i="3"/>
  <c r="AI89" i="3"/>
  <c r="AU89" i="3"/>
  <c r="BK89" i="3" s="1"/>
  <c r="CL92" i="3"/>
  <c r="CM92" i="3" s="1"/>
  <c r="CN92" i="3" s="1"/>
  <c r="BV92" i="3"/>
  <c r="BW92" i="3" s="1"/>
  <c r="BX92" i="3" s="1"/>
  <c r="BJ92" i="3"/>
  <c r="BK92" i="3"/>
  <c r="BL92" i="3" s="1"/>
  <c r="AT94" i="3"/>
  <c r="AL94" i="3"/>
  <c r="AI94" i="3"/>
  <c r="BG42" i="3"/>
  <c r="BH42" i="3" s="1"/>
  <c r="BF43" i="3"/>
  <c r="BH43" i="3" s="1"/>
  <c r="BF44" i="3"/>
  <c r="BH44" i="3" s="1"/>
  <c r="BF45" i="3"/>
  <c r="BF46" i="3"/>
  <c r="BH46" i="3" s="1"/>
  <c r="BF47" i="3"/>
  <c r="BH47" i="3" s="1"/>
  <c r="BF48" i="3"/>
  <c r="BH48" i="3" s="1"/>
  <c r="BG50" i="3"/>
  <c r="CI50" i="3"/>
  <c r="CJ50" i="3" s="1"/>
  <c r="BF50" i="3"/>
  <c r="BJ50" i="3"/>
  <c r="AX52" i="3"/>
  <c r="AM52" i="3"/>
  <c r="AJ54" i="3"/>
  <c r="AX54" i="3"/>
  <c r="AM54" i="3"/>
  <c r="CI54" i="3"/>
  <c r="CJ54" i="3" s="1"/>
  <c r="CH54" i="3"/>
  <c r="BG54" i="3"/>
  <c r="BH54" i="3" s="1"/>
  <c r="AX55" i="3"/>
  <c r="AJ55" i="3"/>
  <c r="AK56" i="3"/>
  <c r="AN56" i="3"/>
  <c r="AI58" i="3"/>
  <c r="AT58" i="3"/>
  <c r="CH58" i="3"/>
  <c r="CI58" i="3" s="1"/>
  <c r="CJ58" i="3" s="1"/>
  <c r="AJ60" i="3"/>
  <c r="AM60" i="3"/>
  <c r="BF60" i="3"/>
  <c r="BH60" i="3" s="1"/>
  <c r="CP60" i="3"/>
  <c r="CQ60" i="3" s="1"/>
  <c r="CR60" i="3" s="1"/>
  <c r="AJ61" i="3"/>
  <c r="BB61" i="3"/>
  <c r="AN62" i="3"/>
  <c r="BB62" i="3"/>
  <c r="BF62" i="3"/>
  <c r="AM63" i="3"/>
  <c r="AX63" i="3"/>
  <c r="AJ63" i="3"/>
  <c r="BG63" i="3"/>
  <c r="CI63" i="3"/>
  <c r="CJ63" i="3" s="1"/>
  <c r="BF63" i="3"/>
  <c r="AT64" i="3"/>
  <c r="AL64" i="3"/>
  <c r="AI64" i="3"/>
  <c r="AT65" i="3"/>
  <c r="AL65" i="3"/>
  <c r="AI65" i="3"/>
  <c r="AT66" i="3"/>
  <c r="AL66" i="3"/>
  <c r="AI66" i="3"/>
  <c r="AT67" i="3"/>
  <c r="AL67" i="3"/>
  <c r="AI67" i="3"/>
  <c r="CH68" i="3"/>
  <c r="CI68" i="3" s="1"/>
  <c r="CJ68" i="3" s="1"/>
  <c r="AI69" i="3"/>
  <c r="BH69" i="3"/>
  <c r="AI71" i="3"/>
  <c r="AT71" i="3"/>
  <c r="AL71" i="3"/>
  <c r="CH72" i="3"/>
  <c r="CI72" i="3" s="1"/>
  <c r="CJ72" i="3" s="1"/>
  <c r="AT75" i="3"/>
  <c r="AL75" i="3"/>
  <c r="AI75" i="3"/>
  <c r="AJ76" i="3"/>
  <c r="AM76" i="3"/>
  <c r="BF76" i="3"/>
  <c r="BH76" i="3" s="1"/>
  <c r="BG77" i="3"/>
  <c r="BF77" i="3"/>
  <c r="CH77" i="3"/>
  <c r="CI77" i="3" s="1"/>
  <c r="CJ77" i="3" s="1"/>
  <c r="AX79" i="3"/>
  <c r="AJ79" i="3"/>
  <c r="AM79" i="3"/>
  <c r="AT80" i="3"/>
  <c r="AL80" i="3"/>
  <c r="AI80" i="3"/>
  <c r="BF80" i="3"/>
  <c r="CH80" i="3"/>
  <c r="CI80" i="3" s="1"/>
  <c r="CJ80" i="3" s="1"/>
  <c r="BG80" i="3"/>
  <c r="AT81" i="3"/>
  <c r="AL81" i="3"/>
  <c r="AI81" i="3"/>
  <c r="AT84" i="3"/>
  <c r="AL84" i="3"/>
  <c r="CI56" i="3"/>
  <c r="CJ56" i="3" s="1"/>
  <c r="AX59" i="3"/>
  <c r="AM61" i="3"/>
  <c r="AX61" i="3"/>
  <c r="BK63" i="3"/>
  <c r="BL63" i="3" s="1"/>
  <c r="BK68" i="3"/>
  <c r="AX70" i="3"/>
  <c r="BG70" i="3"/>
  <c r="BH70" i="3" s="1"/>
  <c r="AX71" i="3"/>
  <c r="BG71" i="3"/>
  <c r="BH71" i="3" s="1"/>
  <c r="AX72" i="3"/>
  <c r="BG72" i="3"/>
  <c r="BH72" i="3" s="1"/>
  <c r="AX73" i="3"/>
  <c r="BG73" i="3"/>
  <c r="BH73" i="3" s="1"/>
  <c r="AX74" i="3"/>
  <c r="BG74" i="3"/>
  <c r="AX75" i="3"/>
  <c r="AI78" i="3"/>
  <c r="CH78" i="3"/>
  <c r="CI78" i="3" s="1"/>
  <c r="CJ78" i="3" s="1"/>
  <c r="AI79" i="3"/>
  <c r="BB79" i="3"/>
  <c r="AJ80" i="3"/>
  <c r="AX80" i="3"/>
  <c r="AM80" i="3"/>
  <c r="AM86" i="3"/>
  <c r="AX86" i="3"/>
  <c r="AJ86" i="3"/>
  <c r="AT88" i="3"/>
  <c r="AL88" i="3"/>
  <c r="BG88" i="3"/>
  <c r="BF88" i="3"/>
  <c r="CH88" i="3"/>
  <c r="CI88" i="3" s="1"/>
  <c r="CJ88" i="3" s="1"/>
  <c r="AJ90" i="3"/>
  <c r="AY90" i="3"/>
  <c r="AL92" i="3"/>
  <c r="AY94" i="3"/>
  <c r="AJ94" i="3"/>
  <c r="AY99" i="3"/>
  <c r="AJ99" i="3"/>
  <c r="CL103" i="3"/>
  <c r="CM103" i="3" s="1"/>
  <c r="CN103" i="3" s="1"/>
  <c r="BV103" i="3"/>
  <c r="BW103" i="3" s="1"/>
  <c r="BX103" i="3" s="1"/>
  <c r="BK103" i="3"/>
  <c r="BJ103" i="3"/>
  <c r="CH106" i="3"/>
  <c r="AX117" i="3"/>
  <c r="AJ117" i="3"/>
  <c r="AM117" i="3"/>
  <c r="AM62" i="3"/>
  <c r="AX62" i="3"/>
  <c r="BV63" i="3"/>
  <c r="BW63" i="3" s="1"/>
  <c r="BX63" i="3" s="1"/>
  <c r="BV68" i="3"/>
  <c r="BW68" i="3" s="1"/>
  <c r="BX68" i="3" s="1"/>
  <c r="AN79" i="3"/>
  <c r="CH79" i="3"/>
  <c r="CI79" i="3" s="1"/>
  <c r="CJ79" i="3" s="1"/>
  <c r="AK80" i="3"/>
  <c r="AM81" i="3"/>
  <c r="AX81" i="3"/>
  <c r="BG81" i="3"/>
  <c r="BH81" i="3" s="1"/>
  <c r="AM82" i="3"/>
  <c r="AX82" i="3"/>
  <c r="BG82" i="3"/>
  <c r="BH82" i="3" s="1"/>
  <c r="AM83" i="3"/>
  <c r="AX83" i="3"/>
  <c r="BG83" i="3"/>
  <c r="AM84" i="3"/>
  <c r="AX84" i="3"/>
  <c r="BG84" i="3"/>
  <c r="BH84" i="3" s="1"/>
  <c r="AM85" i="3"/>
  <c r="AX85" i="3"/>
  <c r="AJ85" i="3"/>
  <c r="AT87" i="3"/>
  <c r="AL87" i="3"/>
  <c r="BG87" i="3"/>
  <c r="BF87" i="3"/>
  <c r="CH87" i="3"/>
  <c r="CI87" i="3" s="1"/>
  <c r="CJ87" i="3" s="1"/>
  <c r="AY89" i="3"/>
  <c r="CP89" i="3" s="1"/>
  <c r="CQ89" i="3" s="1"/>
  <c r="CR89" i="3" s="1"/>
  <c r="AJ89" i="3"/>
  <c r="AM90" i="3"/>
  <c r="AI92" i="3"/>
  <c r="AT93" i="3"/>
  <c r="AL93" i="3"/>
  <c r="AI97" i="3"/>
  <c r="AT97" i="3"/>
  <c r="AL97" i="3"/>
  <c r="AL102" i="3"/>
  <c r="BZ102" i="3"/>
  <c r="CA102" i="3" s="1"/>
  <c r="CB102" i="3" s="1"/>
  <c r="BO102" i="3"/>
  <c r="BN102" i="3"/>
  <c r="CP102" i="3"/>
  <c r="CQ102" i="3" s="1"/>
  <c r="CR102" i="3" s="1"/>
  <c r="AI103" i="3"/>
  <c r="AL103" i="3"/>
  <c r="CL112" i="3"/>
  <c r="CM112" i="3" s="1"/>
  <c r="CN112" i="3" s="1"/>
  <c r="BV112" i="3"/>
  <c r="BW112" i="3" s="1"/>
  <c r="BX112" i="3" s="1"/>
  <c r="BK112" i="3"/>
  <c r="BJ112" i="3"/>
  <c r="BG55" i="3"/>
  <c r="BH55" i="3" s="1"/>
  <c r="BF79" i="3"/>
  <c r="BH79" i="3" s="1"/>
  <c r="AN80" i="3"/>
  <c r="AT86" i="3"/>
  <c r="AL86" i="3"/>
  <c r="BG86" i="3"/>
  <c r="BF86" i="3"/>
  <c r="CH86" i="3"/>
  <c r="CI86" i="3" s="1"/>
  <c r="CJ86" i="3" s="1"/>
  <c r="AM88" i="3"/>
  <c r="AX88" i="3"/>
  <c r="AJ88" i="3"/>
  <c r="AJ92" i="3"/>
  <c r="AY92" i="3"/>
  <c r="AM92" i="3"/>
  <c r="AY93" i="3"/>
  <c r="AJ93" i="3"/>
  <c r="AY95" i="3"/>
  <c r="AJ95" i="3"/>
  <c r="AY101" i="3"/>
  <c r="AM101" i="3"/>
  <c r="BG104" i="3"/>
  <c r="BF104" i="3"/>
  <c r="CH108" i="3"/>
  <c r="BG108" i="3"/>
  <c r="BV115" i="3"/>
  <c r="BW115" i="3" s="1"/>
  <c r="BX115" i="3" s="1"/>
  <c r="BK115" i="3"/>
  <c r="BJ115" i="3"/>
  <c r="CL115" i="3"/>
  <c r="CM115" i="3" s="1"/>
  <c r="CN115" i="3" s="1"/>
  <c r="BG91" i="3"/>
  <c r="BH91" i="3" s="1"/>
  <c r="AI96" i="3"/>
  <c r="AT96" i="3"/>
  <c r="AL96" i="3"/>
  <c r="AI100" i="3"/>
  <c r="AT100" i="3"/>
  <c r="AL100" i="3"/>
  <c r="AI102" i="3"/>
  <c r="AT102" i="3"/>
  <c r="AM103" i="3"/>
  <c r="AY103" i="3"/>
  <c r="AM104" i="3"/>
  <c r="AX104" i="3"/>
  <c r="AJ104" i="3"/>
  <c r="AM105" i="3"/>
  <c r="AX105" i="3"/>
  <c r="AJ105" i="3"/>
  <c r="AT106" i="3"/>
  <c r="AI106" i="3"/>
  <c r="AL106" i="3"/>
  <c r="AT108" i="3"/>
  <c r="AL108" i="3"/>
  <c r="AI108" i="3"/>
  <c r="AX112" i="3"/>
  <c r="AM112" i="3"/>
  <c r="AJ112" i="3"/>
  <c r="BV113" i="3"/>
  <c r="BW113" i="3" s="1"/>
  <c r="BX113" i="3" s="1"/>
  <c r="BK113" i="3"/>
  <c r="BJ113" i="3"/>
  <c r="CL113" i="3"/>
  <c r="CM113" i="3" s="1"/>
  <c r="CN113" i="3" s="1"/>
  <c r="AL121" i="3"/>
  <c r="AI121" i="3"/>
  <c r="AT121" i="3"/>
  <c r="AI125" i="3"/>
  <c r="AT125" i="3"/>
  <c r="AL125" i="3"/>
  <c r="CH89" i="3"/>
  <c r="CI89" i="3" s="1"/>
  <c r="CJ89" i="3" s="1"/>
  <c r="CH90" i="3"/>
  <c r="CI90" i="3" s="1"/>
  <c r="CJ90" i="3" s="1"/>
  <c r="BW91" i="3"/>
  <c r="BX91" i="3" s="1"/>
  <c r="CL91" i="3"/>
  <c r="CM91" i="3" s="1"/>
  <c r="CN91" i="3" s="1"/>
  <c r="AM93" i="3"/>
  <c r="AX93" i="3"/>
  <c r="BH93" i="3"/>
  <c r="AM94" i="3"/>
  <c r="AX94" i="3"/>
  <c r="CH94" i="3"/>
  <c r="CI94" i="3" s="1"/>
  <c r="CJ94" i="3" s="1"/>
  <c r="BG94" i="3"/>
  <c r="BH94" i="3" s="1"/>
  <c r="AI95" i="3"/>
  <c r="AT95" i="3"/>
  <c r="AL95" i="3"/>
  <c r="AI99" i="3"/>
  <c r="AT99" i="3"/>
  <c r="AL99" i="3"/>
  <c r="AT101" i="3"/>
  <c r="AL101" i="3"/>
  <c r="AI101" i="3"/>
  <c r="AJ102" i="3"/>
  <c r="AM102" i="3"/>
  <c r="BF102" i="3"/>
  <c r="BH102" i="3" s="1"/>
  <c r="AJ103" i="3"/>
  <c r="BF105" i="3"/>
  <c r="BH105" i="3" s="1"/>
  <c r="CH105" i="3"/>
  <c r="CJ105" i="3" s="1"/>
  <c r="AX113" i="3"/>
  <c r="AJ113" i="3"/>
  <c r="AM113" i="3"/>
  <c r="BV120" i="3"/>
  <c r="BW120" i="3" s="1"/>
  <c r="BX120" i="3" s="1"/>
  <c r="BK120" i="3"/>
  <c r="BJ120" i="3"/>
  <c r="CL120" i="3"/>
  <c r="CM120" i="3" s="1"/>
  <c r="CN120" i="3" s="1"/>
  <c r="BF89" i="3"/>
  <c r="BH89" i="3" s="1"/>
  <c r="BF90" i="3"/>
  <c r="BH90" i="3" s="1"/>
  <c r="BJ91" i="3"/>
  <c r="BL91" i="3" s="1"/>
  <c r="CH93" i="3"/>
  <c r="CI93" i="3" s="1"/>
  <c r="CJ93" i="3" s="1"/>
  <c r="CH95" i="3"/>
  <c r="CI95" i="3" s="1"/>
  <c r="CJ95" i="3" s="1"/>
  <c r="AI98" i="3"/>
  <c r="AT98" i="3"/>
  <c r="AL98" i="3"/>
  <c r="AJ98" i="3"/>
  <c r="CH99" i="3"/>
  <c r="CI99" i="3" s="1"/>
  <c r="CJ99" i="3" s="1"/>
  <c r="AM100" i="3"/>
  <c r="CH100" i="3"/>
  <c r="CI100" i="3" s="1"/>
  <c r="CJ100" i="3" s="1"/>
  <c r="AT104" i="3"/>
  <c r="AL104" i="3"/>
  <c r="AI104" i="3"/>
  <c r="AL105" i="3"/>
  <c r="AT105" i="3"/>
  <c r="AM106" i="3"/>
  <c r="AX106" i="3"/>
  <c r="AL116" i="3"/>
  <c r="AI116" i="3"/>
  <c r="AT116" i="3"/>
  <c r="BV117" i="3"/>
  <c r="BW117" i="3" s="1"/>
  <c r="BX117" i="3" s="1"/>
  <c r="BK117" i="3"/>
  <c r="BJ117" i="3"/>
  <c r="CL117" i="3"/>
  <c r="CM117" i="3" s="1"/>
  <c r="CN117" i="3" s="1"/>
  <c r="CL133" i="3"/>
  <c r="CM133" i="3" s="1"/>
  <c r="CN133" i="3" s="1"/>
  <c r="BV133" i="3"/>
  <c r="BW133" i="3" s="1"/>
  <c r="BX133" i="3" s="1"/>
  <c r="BK133" i="3"/>
  <c r="BL133" i="3" s="1"/>
  <c r="BJ133" i="3"/>
  <c r="AX95" i="3"/>
  <c r="BG95" i="3"/>
  <c r="BH95" i="3" s="1"/>
  <c r="AX96" i="3"/>
  <c r="BG96" i="3"/>
  <c r="AX97" i="3"/>
  <c r="BG97" i="3"/>
  <c r="BH97" i="3" s="1"/>
  <c r="AX98" i="3"/>
  <c r="BG98" i="3"/>
  <c r="BH98" i="3" s="1"/>
  <c r="AX99" i="3"/>
  <c r="BG99" i="3"/>
  <c r="AX100" i="3"/>
  <c r="BG100" i="3"/>
  <c r="BH100" i="3" s="1"/>
  <c r="AX101" i="3"/>
  <c r="CH103" i="3"/>
  <c r="CJ103" i="3" s="1"/>
  <c r="AJ110" i="3"/>
  <c r="AM110" i="3"/>
  <c r="BF110" i="3"/>
  <c r="AX110" i="3"/>
  <c r="BV114" i="3"/>
  <c r="BW114" i="3" s="1"/>
  <c r="BX114" i="3" s="1"/>
  <c r="BK114" i="3"/>
  <c r="BJ114" i="3"/>
  <c r="AL115" i="3"/>
  <c r="AI115" i="3"/>
  <c r="AX116" i="3"/>
  <c r="AJ116" i="3"/>
  <c r="BV118" i="3"/>
  <c r="BW118" i="3" s="1"/>
  <c r="BX118" i="3" s="1"/>
  <c r="BK118" i="3"/>
  <c r="BJ118" i="3"/>
  <c r="AL119" i="3"/>
  <c r="AU119" i="3"/>
  <c r="AI119" i="3"/>
  <c r="AL120" i="3"/>
  <c r="AI120" i="3"/>
  <c r="AX121" i="3"/>
  <c r="AJ121" i="3"/>
  <c r="AI123" i="3"/>
  <c r="AT123" i="3"/>
  <c r="AL123" i="3"/>
  <c r="BZ123" i="3"/>
  <c r="CA123" i="3" s="1"/>
  <c r="CB123" i="3" s="1"/>
  <c r="AT127" i="3"/>
  <c r="AI127" i="3"/>
  <c r="AL127" i="3"/>
  <c r="BR127" i="3"/>
  <c r="AM135" i="3"/>
  <c r="AJ135" i="3"/>
  <c r="AX135" i="3"/>
  <c r="BF103" i="3"/>
  <c r="BH103" i="3" s="1"/>
  <c r="CI106" i="3"/>
  <c r="CJ106" i="3" s="1"/>
  <c r="BF106" i="3"/>
  <c r="AM108" i="3"/>
  <c r="AJ108" i="3"/>
  <c r="CI108" i="3"/>
  <c r="CJ108" i="3" s="1"/>
  <c r="BF108" i="3"/>
  <c r="AX108" i="3"/>
  <c r="CH110" i="3"/>
  <c r="CI110" i="3" s="1"/>
  <c r="CJ110" i="3" s="1"/>
  <c r="AI112" i="3"/>
  <c r="AL112" i="3"/>
  <c r="BB112" i="3"/>
  <c r="AK112" i="3"/>
  <c r="AL114" i="3"/>
  <c r="AI114" i="3"/>
  <c r="AX115" i="3"/>
  <c r="AJ115" i="3"/>
  <c r="AL118" i="3"/>
  <c r="AI118" i="3"/>
  <c r="AM119" i="3"/>
  <c r="AY119" i="3"/>
  <c r="AJ119" i="3"/>
  <c r="BF119" i="3"/>
  <c r="BH119" i="3" s="1"/>
  <c r="CH119" i="3"/>
  <c r="CJ119" i="3" s="1"/>
  <c r="AX120" i="3"/>
  <c r="AJ120" i="3"/>
  <c r="AM126" i="3"/>
  <c r="AY126" i="3"/>
  <c r="AJ126" i="3"/>
  <c r="BF126" i="3"/>
  <c r="CH126" i="3"/>
  <c r="CI126" i="3" s="1"/>
  <c r="CJ126" i="3" s="1"/>
  <c r="BG126" i="3"/>
  <c r="BG131" i="3"/>
  <c r="BF131" i="3"/>
  <c r="BK110" i="3"/>
  <c r="CL110" i="3"/>
  <c r="CM110" i="3" s="1"/>
  <c r="CN110" i="3" s="1"/>
  <c r="AI110" i="3"/>
  <c r="BG110" i="3"/>
  <c r="BV110" i="3"/>
  <c r="BW110" i="3" s="1"/>
  <c r="BX110" i="3" s="1"/>
  <c r="AL113" i="3"/>
  <c r="AI113" i="3"/>
  <c r="AX114" i="3"/>
  <c r="AJ114" i="3"/>
  <c r="CL114" i="3"/>
  <c r="CM114" i="3" s="1"/>
  <c r="CN114" i="3" s="1"/>
  <c r="AM116" i="3"/>
  <c r="AL117" i="3"/>
  <c r="AI117" i="3"/>
  <c r="AX118" i="3"/>
  <c r="AJ118" i="3"/>
  <c r="CL118" i="3"/>
  <c r="CM118" i="3" s="1"/>
  <c r="CN118" i="3" s="1"/>
  <c r="AM121" i="3"/>
  <c r="CH131" i="3"/>
  <c r="CI131" i="3" s="1"/>
  <c r="CJ131" i="3" s="1"/>
  <c r="BJ138" i="3"/>
  <c r="CL138" i="3"/>
  <c r="CM138" i="3" s="1"/>
  <c r="CN138" i="3" s="1"/>
  <c r="BV138" i="3"/>
  <c r="BW138" i="3" s="1"/>
  <c r="BX138" i="3" s="1"/>
  <c r="BK138" i="3"/>
  <c r="BF112" i="3"/>
  <c r="AM123" i="3"/>
  <c r="AJ125" i="3"/>
  <c r="AM125" i="3"/>
  <c r="BN125" i="3"/>
  <c r="AJ127" i="3"/>
  <c r="AX127" i="3"/>
  <c r="AM127" i="3"/>
  <c r="CH129" i="3"/>
  <c r="CI129" i="3" s="1"/>
  <c r="CJ129" i="3" s="1"/>
  <c r="BG129" i="3"/>
  <c r="BH129" i="3" s="1"/>
  <c r="AM131" i="3"/>
  <c r="AX131" i="3"/>
  <c r="AJ131" i="3"/>
  <c r="AX133" i="3"/>
  <c r="AM133" i="3"/>
  <c r="BR141" i="3"/>
  <c r="CT141" i="3"/>
  <c r="CU141" i="3" s="1"/>
  <c r="CV141" i="3" s="1"/>
  <c r="CD141" i="3"/>
  <c r="CE141" i="3" s="1"/>
  <c r="CF141" i="3" s="1"/>
  <c r="BS141" i="3"/>
  <c r="BG112" i="3"/>
  <c r="BF113" i="3"/>
  <c r="BH113" i="3" s="1"/>
  <c r="BF114" i="3"/>
  <c r="BF115" i="3"/>
  <c r="BH115" i="3" s="1"/>
  <c r="BF116" i="3"/>
  <c r="BH116" i="3" s="1"/>
  <c r="BF117" i="3"/>
  <c r="BH117" i="3" s="1"/>
  <c r="BF118" i="3"/>
  <c r="BF120" i="3"/>
  <c r="BH120" i="3" s="1"/>
  <c r="BF121" i="3"/>
  <c r="BH121" i="3" s="1"/>
  <c r="CH123" i="3"/>
  <c r="CI123" i="3" s="1"/>
  <c r="CJ123" i="3" s="1"/>
  <c r="CP125" i="3"/>
  <c r="CQ125" i="3" s="1"/>
  <c r="CR125" i="3" s="1"/>
  <c r="BZ125" i="3"/>
  <c r="CA125" i="3" s="1"/>
  <c r="CB125" i="3" s="1"/>
  <c r="BO125" i="3"/>
  <c r="CT127" i="3"/>
  <c r="CU127" i="3" s="1"/>
  <c r="CV127" i="3" s="1"/>
  <c r="CD127" i="3"/>
  <c r="CE127" i="3" s="1"/>
  <c r="CF127" i="3" s="1"/>
  <c r="BS127" i="3"/>
  <c r="AN129" i="3"/>
  <c r="BB129" i="3"/>
  <c r="BB133" i="3"/>
  <c r="AK133" i="3"/>
  <c r="CT144" i="3"/>
  <c r="CU144" i="3" s="1"/>
  <c r="CV144" i="3" s="1"/>
  <c r="BR144" i="3"/>
  <c r="CD144" i="3"/>
  <c r="CE144" i="3" s="1"/>
  <c r="CF144" i="3" s="1"/>
  <c r="BS144" i="3"/>
  <c r="BF123" i="3"/>
  <c r="BH123" i="3" s="1"/>
  <c r="AK127" i="3"/>
  <c r="AN127" i="3"/>
  <c r="AT129" i="3"/>
  <c r="AI129" i="3"/>
  <c r="AL129" i="3"/>
  <c r="AT131" i="3"/>
  <c r="AL131" i="3"/>
  <c r="AI131" i="3"/>
  <c r="AI133" i="3"/>
  <c r="AL133" i="3"/>
  <c r="AK137" i="3"/>
  <c r="AN137" i="3"/>
  <c r="BB137" i="3"/>
  <c r="AI138" i="3"/>
  <c r="AL138" i="3"/>
  <c r="AZ145" i="3"/>
  <c r="AM145" i="3"/>
  <c r="CH125" i="3"/>
  <c r="CI125" i="3" s="1"/>
  <c r="CJ125" i="3" s="1"/>
  <c r="AU126" i="3"/>
  <c r="CI127" i="3"/>
  <c r="CJ127" i="3" s="1"/>
  <c r="BF133" i="3"/>
  <c r="CL137" i="3"/>
  <c r="CM137" i="3" s="1"/>
  <c r="CN137" i="3" s="1"/>
  <c r="BV137" i="3"/>
  <c r="BW137" i="3" s="1"/>
  <c r="BX137" i="3" s="1"/>
  <c r="BK137" i="3"/>
  <c r="BJ137" i="3"/>
  <c r="CP137" i="3"/>
  <c r="CQ137" i="3" s="1"/>
  <c r="CR137" i="3" s="1"/>
  <c r="BZ137" i="3"/>
  <c r="CA137" i="3" s="1"/>
  <c r="CB137" i="3" s="1"/>
  <c r="BO137" i="3"/>
  <c r="AT141" i="3"/>
  <c r="AL141" i="3"/>
  <c r="AI141" i="3"/>
  <c r="BB145" i="3"/>
  <c r="AK145" i="3"/>
  <c r="AN145" i="3"/>
  <c r="AJ146" i="3"/>
  <c r="AY146" i="3"/>
  <c r="AM146" i="3"/>
  <c r="BF125" i="3"/>
  <c r="BH125" i="3" s="1"/>
  <c r="AM129" i="3"/>
  <c r="AX129" i="3"/>
  <c r="BG133" i="3"/>
  <c r="CH133" i="3"/>
  <c r="CI133" i="3" s="1"/>
  <c r="CJ133" i="3" s="1"/>
  <c r="BB135" i="3"/>
  <c r="AK135" i="3"/>
  <c r="AJ137" i="3"/>
  <c r="AI137" i="3"/>
  <c r="AJ138" i="3"/>
  <c r="AX138" i="3"/>
  <c r="AM138" i="3"/>
  <c r="AT143" i="3"/>
  <c r="AI143" i="3"/>
  <c r="AN143" i="3"/>
  <c r="BB143" i="3"/>
  <c r="AK143" i="3"/>
  <c r="BN144" i="3"/>
  <c r="BP144" i="3" s="1"/>
  <c r="CP144" i="3"/>
  <c r="CQ144" i="3" s="1"/>
  <c r="CR144" i="3" s="1"/>
  <c r="BZ144" i="3"/>
  <c r="CA144" i="3" s="1"/>
  <c r="CB144" i="3" s="1"/>
  <c r="AL135" i="3"/>
  <c r="AN135" i="3"/>
  <c r="AT135" i="3"/>
  <c r="AL137" i="3"/>
  <c r="BN137" i="3"/>
  <c r="AI139" i="3"/>
  <c r="AT139" i="3"/>
  <c r="AL139" i="3"/>
  <c r="AJ139" i="3"/>
  <c r="CP141" i="3"/>
  <c r="CQ141" i="3" s="1"/>
  <c r="CR141" i="3" s="1"/>
  <c r="BZ141" i="3"/>
  <c r="CA141" i="3" s="1"/>
  <c r="CB141" i="3" s="1"/>
  <c r="BO141" i="3"/>
  <c r="BN141" i="3"/>
  <c r="AK144" i="3"/>
  <c r="AN144" i="3"/>
  <c r="AN147" i="3"/>
  <c r="BB147" i="3"/>
  <c r="AK147" i="3"/>
  <c r="BF147" i="3"/>
  <c r="BH147" i="3" s="1"/>
  <c r="CH147" i="3"/>
  <c r="CI147" i="3" s="1"/>
  <c r="CJ147" i="3" s="1"/>
  <c r="BF135" i="3"/>
  <c r="AX139" i="3"/>
  <c r="AJ141" i="3"/>
  <c r="CI143" i="3"/>
  <c r="CJ143" i="3" s="1"/>
  <c r="BG143" i="3"/>
  <c r="BH143" i="3" s="1"/>
  <c r="AU144" i="3"/>
  <c r="AL144" i="3"/>
  <c r="AL145" i="3"/>
  <c r="AT145" i="3"/>
  <c r="AL146" i="3"/>
  <c r="BG135" i="3"/>
  <c r="AJ143" i="3"/>
  <c r="AI145" i="3"/>
  <c r="CH145" i="3"/>
  <c r="CI145" i="3" s="1"/>
  <c r="CJ145" i="3" s="1"/>
  <c r="AX145" i="3"/>
  <c r="BC146" i="3"/>
  <c r="AN146" i="3"/>
  <c r="AJ147" i="3"/>
  <c r="AX147" i="3"/>
  <c r="AM147" i="3"/>
  <c r="CH139" i="3"/>
  <c r="CI139" i="3" s="1"/>
  <c r="CJ139" i="3" s="1"/>
  <c r="AK141" i="3"/>
  <c r="AN141" i="3"/>
  <c r="AJ144" i="3"/>
  <c r="AU146" i="3"/>
  <c r="AM143" i="3"/>
  <c r="AX143" i="3"/>
  <c r="BF144" i="3"/>
  <c r="BF145" i="3"/>
  <c r="BG144" i="3"/>
  <c r="BG145" i="3"/>
  <c r="BH144" i="3" l="1"/>
  <c r="BL137" i="3"/>
  <c r="BL138" i="3"/>
  <c r="BN123" i="3"/>
  <c r="BP123" i="3" s="1"/>
  <c r="BH99" i="3"/>
  <c r="BL115" i="3"/>
  <c r="BH74" i="3"/>
  <c r="BH45" i="3"/>
  <c r="BV79" i="3"/>
  <c r="BW79" i="3" s="1"/>
  <c r="BX79" i="3" s="1"/>
  <c r="BH85" i="3"/>
  <c r="BP13" i="3"/>
  <c r="CP123" i="3"/>
  <c r="CQ123" i="3" s="1"/>
  <c r="CR123" i="3" s="1"/>
  <c r="BH83" i="3"/>
  <c r="CL79" i="3"/>
  <c r="CM79" i="3" s="1"/>
  <c r="CN79" i="3" s="1"/>
  <c r="BP48" i="3"/>
  <c r="BP47" i="3"/>
  <c r="BP46" i="3"/>
  <c r="BP25" i="3"/>
  <c r="BH17" i="3"/>
  <c r="BH65" i="3"/>
  <c r="BL40" i="3"/>
  <c r="BH118" i="3"/>
  <c r="BH114" i="3"/>
  <c r="BH110" i="3"/>
  <c r="BH106" i="3"/>
  <c r="BH96" i="3"/>
  <c r="BL113" i="3"/>
  <c r="BL68" i="3"/>
  <c r="BP26" i="3"/>
  <c r="BH21" i="3"/>
  <c r="BH139" i="3"/>
  <c r="BH56" i="3"/>
  <c r="BH40" i="3"/>
  <c r="BP141" i="3"/>
  <c r="BT144" i="3"/>
  <c r="BT127" i="3"/>
  <c r="BL117" i="3"/>
  <c r="BL103" i="3"/>
  <c r="BH52" i="3"/>
  <c r="BL33" i="3"/>
  <c r="BH145" i="3"/>
  <c r="BH135" i="3"/>
  <c r="BH133" i="3"/>
  <c r="BL110" i="3"/>
  <c r="BH88" i="3"/>
  <c r="BH80" i="3"/>
  <c r="BH137" i="3"/>
  <c r="BN89" i="3"/>
  <c r="BH34" i="3"/>
  <c r="BH27" i="3"/>
  <c r="BH28" i="3"/>
  <c r="BP60" i="3"/>
  <c r="BT141" i="3"/>
  <c r="BO89" i="3"/>
  <c r="BP89" i="3" s="1"/>
  <c r="BH86" i="3"/>
  <c r="BP102" i="3"/>
  <c r="BH68" i="3"/>
  <c r="BT56" i="3"/>
  <c r="BL50" i="3"/>
  <c r="BH49" i="3"/>
  <c r="BH41" i="3"/>
  <c r="BH22" i="3"/>
  <c r="BL37" i="3"/>
  <c r="BP76" i="3"/>
  <c r="BL32" i="3"/>
  <c r="BP91" i="3"/>
  <c r="BH59" i="3"/>
  <c r="CP145" i="3"/>
  <c r="CQ145" i="3" s="1"/>
  <c r="CR145" i="3" s="1"/>
  <c r="BZ145" i="3"/>
  <c r="CA145" i="3" s="1"/>
  <c r="CB145" i="3" s="1"/>
  <c r="BO145" i="3"/>
  <c r="BN145" i="3"/>
  <c r="CL141" i="3"/>
  <c r="CM141" i="3" s="1"/>
  <c r="CN141" i="3" s="1"/>
  <c r="BV141" i="3"/>
  <c r="BW141" i="3" s="1"/>
  <c r="BX141" i="3" s="1"/>
  <c r="BK141" i="3"/>
  <c r="BJ141" i="3"/>
  <c r="BK126" i="3"/>
  <c r="BJ126" i="3"/>
  <c r="CL126" i="3"/>
  <c r="CM126" i="3" s="1"/>
  <c r="CN126" i="3" s="1"/>
  <c r="BV126" i="3"/>
  <c r="BW126" i="3" s="1"/>
  <c r="BX126" i="3" s="1"/>
  <c r="CT129" i="3"/>
  <c r="CU129" i="3" s="1"/>
  <c r="CV129" i="3" s="1"/>
  <c r="CD129" i="3"/>
  <c r="CE129" i="3" s="1"/>
  <c r="CF129" i="3" s="1"/>
  <c r="BS129" i="3"/>
  <c r="BT129" i="3" s="1"/>
  <c r="BR129" i="3"/>
  <c r="CL145" i="3"/>
  <c r="CM145" i="3" s="1"/>
  <c r="CN145" i="3" s="1"/>
  <c r="BV145" i="3"/>
  <c r="BW145" i="3" s="1"/>
  <c r="BX145" i="3" s="1"/>
  <c r="BK145" i="3"/>
  <c r="BJ145" i="3"/>
  <c r="CT143" i="3"/>
  <c r="CU143" i="3" s="1"/>
  <c r="CV143" i="3" s="1"/>
  <c r="CD143" i="3"/>
  <c r="CE143" i="3" s="1"/>
  <c r="CF143" i="3" s="1"/>
  <c r="BS143" i="3"/>
  <c r="BR143" i="3"/>
  <c r="BR135" i="3"/>
  <c r="CT135" i="3"/>
  <c r="CU135" i="3" s="1"/>
  <c r="CV135" i="3" s="1"/>
  <c r="CD135" i="3"/>
  <c r="CE135" i="3" s="1"/>
  <c r="CF135" i="3" s="1"/>
  <c r="BS135" i="3"/>
  <c r="CL131" i="3"/>
  <c r="CM131" i="3" s="1"/>
  <c r="CN131" i="3" s="1"/>
  <c r="BV131" i="3"/>
  <c r="BW131" i="3" s="1"/>
  <c r="BX131" i="3" s="1"/>
  <c r="BK131" i="3"/>
  <c r="BJ131" i="3"/>
  <c r="BH112" i="3"/>
  <c r="CP133" i="3"/>
  <c r="CQ133" i="3" s="1"/>
  <c r="CR133" i="3" s="1"/>
  <c r="BN133" i="3"/>
  <c r="BZ133" i="3"/>
  <c r="CA133" i="3" s="1"/>
  <c r="CB133" i="3" s="1"/>
  <c r="BO133" i="3"/>
  <c r="CP127" i="3"/>
  <c r="CQ127" i="3" s="1"/>
  <c r="CR127" i="3" s="1"/>
  <c r="BZ127" i="3"/>
  <c r="CA127" i="3" s="1"/>
  <c r="CB127" i="3" s="1"/>
  <c r="BO127" i="3"/>
  <c r="BN127" i="3"/>
  <c r="CP114" i="3"/>
  <c r="CQ114" i="3" s="1"/>
  <c r="CR114" i="3" s="1"/>
  <c r="BZ114" i="3"/>
  <c r="CA114" i="3" s="1"/>
  <c r="CB114" i="3" s="1"/>
  <c r="BO114" i="3"/>
  <c r="BN114" i="3"/>
  <c r="BH126" i="3"/>
  <c r="BZ126" i="3"/>
  <c r="CA126" i="3" s="1"/>
  <c r="CB126" i="3" s="1"/>
  <c r="BO126" i="3"/>
  <c r="BN126" i="3"/>
  <c r="CP126" i="3"/>
  <c r="CQ126" i="3" s="1"/>
  <c r="CR126" i="3" s="1"/>
  <c r="CP115" i="3"/>
  <c r="CQ115" i="3" s="1"/>
  <c r="CR115" i="3" s="1"/>
  <c r="BZ115" i="3"/>
  <c r="CA115" i="3" s="1"/>
  <c r="CB115" i="3" s="1"/>
  <c r="BO115" i="3"/>
  <c r="BN115" i="3"/>
  <c r="CT112" i="3"/>
  <c r="CU112" i="3" s="1"/>
  <c r="CV112" i="3" s="1"/>
  <c r="CD112" i="3"/>
  <c r="BS112" i="3"/>
  <c r="BR112" i="3"/>
  <c r="CE112" i="3"/>
  <c r="CF112" i="3" s="1"/>
  <c r="BN108" i="3"/>
  <c r="BZ108" i="3"/>
  <c r="CA108" i="3" s="1"/>
  <c r="CB108" i="3" s="1"/>
  <c r="BO108" i="3"/>
  <c r="CP108" i="3"/>
  <c r="CQ108" i="3" s="1"/>
  <c r="CR108" i="3" s="1"/>
  <c r="BL114" i="3"/>
  <c r="BZ101" i="3"/>
  <c r="CA101" i="3" s="1"/>
  <c r="CB101" i="3" s="1"/>
  <c r="BO101" i="3"/>
  <c r="BP101" i="3" s="1"/>
  <c r="BN101" i="3"/>
  <c r="CP101" i="3"/>
  <c r="CQ101" i="3" s="1"/>
  <c r="CR101" i="3" s="1"/>
  <c r="BO99" i="3"/>
  <c r="BP99" i="3" s="1"/>
  <c r="BN99" i="3"/>
  <c r="CP99" i="3"/>
  <c r="CQ99" i="3" s="1"/>
  <c r="CR99" i="3" s="1"/>
  <c r="BZ99" i="3"/>
  <c r="CA99" i="3" s="1"/>
  <c r="CB99" i="3" s="1"/>
  <c r="BO97" i="3"/>
  <c r="BN97" i="3"/>
  <c r="CP97" i="3"/>
  <c r="CQ97" i="3" s="1"/>
  <c r="CR97" i="3" s="1"/>
  <c r="BZ97" i="3"/>
  <c r="CA97" i="3" s="1"/>
  <c r="CB97" i="3" s="1"/>
  <c r="BO95" i="3"/>
  <c r="BN95" i="3"/>
  <c r="CP95" i="3"/>
  <c r="CQ95" i="3" s="1"/>
  <c r="CR95" i="3" s="1"/>
  <c r="BZ95" i="3"/>
  <c r="CA95" i="3" s="1"/>
  <c r="CB95" i="3" s="1"/>
  <c r="BJ95" i="3"/>
  <c r="CL95" i="3"/>
  <c r="CM95" i="3" s="1"/>
  <c r="CN95" i="3" s="1"/>
  <c r="BV95" i="3"/>
  <c r="BW95" i="3" s="1"/>
  <c r="BX95" i="3" s="1"/>
  <c r="BK95" i="3"/>
  <c r="BO94" i="3"/>
  <c r="BN94" i="3"/>
  <c r="CP94" i="3"/>
  <c r="CQ94" i="3" s="1"/>
  <c r="CR94" i="3" s="1"/>
  <c r="BZ94" i="3"/>
  <c r="CA94" i="3" s="1"/>
  <c r="CB94" i="3" s="1"/>
  <c r="CL108" i="3"/>
  <c r="CM108" i="3" s="1"/>
  <c r="CN108" i="3" s="1"/>
  <c r="BK108" i="3"/>
  <c r="BJ108" i="3"/>
  <c r="BV108" i="3"/>
  <c r="BW108" i="3" s="1"/>
  <c r="BX108" i="3" s="1"/>
  <c r="BN104" i="3"/>
  <c r="CP104" i="3"/>
  <c r="CQ104" i="3" s="1"/>
  <c r="CR104" i="3" s="1"/>
  <c r="BZ104" i="3"/>
  <c r="CA104" i="3" s="1"/>
  <c r="CB104" i="3" s="1"/>
  <c r="BO104" i="3"/>
  <c r="BJ100" i="3"/>
  <c r="CL100" i="3"/>
  <c r="CM100" i="3" s="1"/>
  <c r="CN100" i="3" s="1"/>
  <c r="BV100" i="3"/>
  <c r="BW100" i="3" s="1"/>
  <c r="BX100" i="3" s="1"/>
  <c r="BK100" i="3"/>
  <c r="BH104" i="3"/>
  <c r="CP92" i="3"/>
  <c r="CQ92" i="3" s="1"/>
  <c r="CR92" i="3" s="1"/>
  <c r="BO92" i="3"/>
  <c r="BZ92" i="3"/>
  <c r="CA92" i="3" s="1"/>
  <c r="CB92" i="3" s="1"/>
  <c r="BN92" i="3"/>
  <c r="CL86" i="3"/>
  <c r="CM86" i="3" s="1"/>
  <c r="CN86" i="3" s="1"/>
  <c r="BV86" i="3"/>
  <c r="BW86" i="3" s="1"/>
  <c r="BX86" i="3" s="1"/>
  <c r="BK86" i="3"/>
  <c r="BJ86" i="3"/>
  <c r="CL93" i="3"/>
  <c r="CM93" i="3" s="1"/>
  <c r="CN93" i="3" s="1"/>
  <c r="BV93" i="3"/>
  <c r="BW93" i="3" s="1"/>
  <c r="BX93" i="3" s="1"/>
  <c r="BK93" i="3"/>
  <c r="BJ93" i="3"/>
  <c r="BH87" i="3"/>
  <c r="BN85" i="3"/>
  <c r="CP85" i="3"/>
  <c r="CQ85" i="3" s="1"/>
  <c r="CR85" i="3" s="1"/>
  <c r="BZ85" i="3"/>
  <c r="CA85" i="3" s="1"/>
  <c r="CB85" i="3" s="1"/>
  <c r="BO85" i="3"/>
  <c r="BN81" i="3"/>
  <c r="CP81" i="3"/>
  <c r="CQ81" i="3" s="1"/>
  <c r="CR81" i="3" s="1"/>
  <c r="BO81" i="3"/>
  <c r="BZ81" i="3"/>
  <c r="CA81" i="3" s="1"/>
  <c r="CB81" i="3" s="1"/>
  <c r="CP117" i="3"/>
  <c r="CQ117" i="3" s="1"/>
  <c r="CR117" i="3" s="1"/>
  <c r="BZ117" i="3"/>
  <c r="CA117" i="3" s="1"/>
  <c r="CB117" i="3" s="1"/>
  <c r="BO117" i="3"/>
  <c r="BN117" i="3"/>
  <c r="CP80" i="3"/>
  <c r="BZ80" i="3"/>
  <c r="CA80" i="3" s="1"/>
  <c r="CB80" i="3" s="1"/>
  <c r="BO80" i="3"/>
  <c r="BN80" i="3"/>
  <c r="CQ80" i="3"/>
  <c r="CR80" i="3" s="1"/>
  <c r="BO74" i="3"/>
  <c r="BN74" i="3"/>
  <c r="CP74" i="3"/>
  <c r="CQ74" i="3" s="1"/>
  <c r="CR74" i="3" s="1"/>
  <c r="BZ74" i="3"/>
  <c r="CA74" i="3" s="1"/>
  <c r="CB74" i="3" s="1"/>
  <c r="BO72" i="3"/>
  <c r="BP72" i="3" s="1"/>
  <c r="BN72" i="3"/>
  <c r="CP72" i="3"/>
  <c r="CQ72" i="3" s="1"/>
  <c r="CR72" i="3" s="1"/>
  <c r="BZ72" i="3"/>
  <c r="CA72" i="3" s="1"/>
  <c r="CB72" i="3" s="1"/>
  <c r="BO70" i="3"/>
  <c r="BN70" i="3"/>
  <c r="CP70" i="3"/>
  <c r="CQ70" i="3" s="1"/>
  <c r="CR70" i="3" s="1"/>
  <c r="BZ70" i="3"/>
  <c r="CA70" i="3" s="1"/>
  <c r="CB70" i="3" s="1"/>
  <c r="CP61" i="3"/>
  <c r="CQ61" i="3" s="1"/>
  <c r="CR61" i="3" s="1"/>
  <c r="BZ61" i="3"/>
  <c r="CA61" i="3" s="1"/>
  <c r="CB61" i="3" s="1"/>
  <c r="BO61" i="3"/>
  <c r="BN61" i="3"/>
  <c r="CL81" i="3"/>
  <c r="CM81" i="3" s="1"/>
  <c r="CN81" i="3" s="1"/>
  <c r="BV81" i="3"/>
  <c r="BW81" i="3" s="1"/>
  <c r="BX81" i="3" s="1"/>
  <c r="BK81" i="3"/>
  <c r="BJ81" i="3"/>
  <c r="BJ71" i="3"/>
  <c r="CL71" i="3"/>
  <c r="CM71" i="3" s="1"/>
  <c r="CN71" i="3" s="1"/>
  <c r="BV71" i="3"/>
  <c r="BW71" i="3" s="1"/>
  <c r="BX71" i="3" s="1"/>
  <c r="BK71" i="3"/>
  <c r="CL64" i="3"/>
  <c r="CM64" i="3" s="1"/>
  <c r="CN64" i="3" s="1"/>
  <c r="BV64" i="3"/>
  <c r="BW64" i="3" s="1"/>
  <c r="BX64" i="3" s="1"/>
  <c r="BK64" i="3"/>
  <c r="BJ64" i="3"/>
  <c r="CT62" i="3"/>
  <c r="CU62" i="3" s="1"/>
  <c r="CV62" i="3" s="1"/>
  <c r="CD62" i="3"/>
  <c r="CE62" i="3" s="1"/>
  <c r="CF62" i="3" s="1"/>
  <c r="BS62" i="3"/>
  <c r="BR62" i="3"/>
  <c r="BJ89" i="3"/>
  <c r="CL89" i="3"/>
  <c r="CM89" i="3" s="1"/>
  <c r="CN89" i="3" s="1"/>
  <c r="BV89" i="3"/>
  <c r="BW89" i="3" s="1"/>
  <c r="BX89" i="3" s="1"/>
  <c r="BJ72" i="3"/>
  <c r="CL72" i="3"/>
  <c r="CM72" i="3" s="1"/>
  <c r="CN72" i="3" s="1"/>
  <c r="BV72" i="3"/>
  <c r="BW72" i="3" s="1"/>
  <c r="BX72" i="3" s="1"/>
  <c r="BK72" i="3"/>
  <c r="BK90" i="3"/>
  <c r="BJ90" i="3"/>
  <c r="CL90" i="3"/>
  <c r="CM90" i="3" s="1"/>
  <c r="CN90" i="3" s="1"/>
  <c r="BV90" i="3"/>
  <c r="BW90" i="3" s="1"/>
  <c r="BX90" i="3" s="1"/>
  <c r="BN67" i="3"/>
  <c r="CP67" i="3"/>
  <c r="CQ67" i="3" s="1"/>
  <c r="CR67" i="3" s="1"/>
  <c r="BZ67" i="3"/>
  <c r="CA67" i="3" s="1"/>
  <c r="CB67" i="3" s="1"/>
  <c r="BO67" i="3"/>
  <c r="CL61" i="3"/>
  <c r="CM61" i="3" s="1"/>
  <c r="CN61" i="3" s="1"/>
  <c r="BV61" i="3"/>
  <c r="BW61" i="3" s="1"/>
  <c r="BX61" i="3" s="1"/>
  <c r="BK61" i="3"/>
  <c r="BJ61" i="3"/>
  <c r="CP37" i="3"/>
  <c r="CQ37" i="3" s="1"/>
  <c r="CR37" i="3" s="1"/>
  <c r="BZ37" i="3"/>
  <c r="CA37" i="3" s="1"/>
  <c r="CB37" i="3" s="1"/>
  <c r="BO37" i="3"/>
  <c r="BN37" i="3"/>
  <c r="BV31" i="3"/>
  <c r="BW31" i="3" s="1"/>
  <c r="BX31" i="3" s="1"/>
  <c r="BK31" i="3"/>
  <c r="BJ31" i="3"/>
  <c r="CL31" i="3"/>
  <c r="CM31" i="3" s="1"/>
  <c r="CN31" i="3" s="1"/>
  <c r="BJ74" i="3"/>
  <c r="CL74" i="3"/>
  <c r="CM74" i="3" s="1"/>
  <c r="CN74" i="3" s="1"/>
  <c r="BV74" i="3"/>
  <c r="BW74" i="3" s="1"/>
  <c r="BX74" i="3" s="1"/>
  <c r="BK74" i="3"/>
  <c r="BR55" i="3"/>
  <c r="CD55" i="3"/>
  <c r="CE55" i="3" s="1"/>
  <c r="CF55" i="3" s="1"/>
  <c r="CT55" i="3"/>
  <c r="CU55" i="3" s="1"/>
  <c r="CV55" i="3" s="1"/>
  <c r="BS55" i="3"/>
  <c r="CT54" i="3"/>
  <c r="CU54" i="3" s="1"/>
  <c r="CV54" i="3" s="1"/>
  <c r="CD54" i="3"/>
  <c r="CE54" i="3" s="1"/>
  <c r="CF54" i="3" s="1"/>
  <c r="BS54" i="3"/>
  <c r="BR54" i="3"/>
  <c r="CP23" i="3"/>
  <c r="CQ23" i="3" s="1"/>
  <c r="CR23" i="3" s="1"/>
  <c r="BN23" i="3"/>
  <c r="BZ23" i="3"/>
  <c r="CA23" i="3" s="1"/>
  <c r="CB23" i="3" s="1"/>
  <c r="BO23" i="3"/>
  <c r="BN20" i="3"/>
  <c r="CP20" i="3"/>
  <c r="CQ20" i="3" s="1"/>
  <c r="CR20" i="3" s="1"/>
  <c r="BO20" i="3"/>
  <c r="BZ20" i="3"/>
  <c r="CA20" i="3" s="1"/>
  <c r="CB20" i="3" s="1"/>
  <c r="BN17" i="3"/>
  <c r="CP17" i="3"/>
  <c r="CQ17" i="3" s="1"/>
  <c r="CR17" i="3" s="1"/>
  <c r="BZ17" i="3"/>
  <c r="CA17" i="3" s="1"/>
  <c r="CB17" i="3" s="1"/>
  <c r="BO17" i="3"/>
  <c r="BN87" i="3"/>
  <c r="CP87" i="3"/>
  <c r="CQ87" i="3" s="1"/>
  <c r="CR87" i="3" s="1"/>
  <c r="BZ87" i="3"/>
  <c r="CA87" i="3" s="1"/>
  <c r="CB87" i="3" s="1"/>
  <c r="BO87" i="3"/>
  <c r="CT41" i="3"/>
  <c r="CU41" i="3" s="1"/>
  <c r="CV41" i="3" s="1"/>
  <c r="CD41" i="3"/>
  <c r="CE41" i="3" s="1"/>
  <c r="CF41" i="3" s="1"/>
  <c r="BS41" i="3"/>
  <c r="BR41" i="3"/>
  <c r="BJ62" i="3"/>
  <c r="BV62" i="3"/>
  <c r="BW62" i="3" s="1"/>
  <c r="BX62" i="3" s="1"/>
  <c r="CL62" i="3"/>
  <c r="CM62" i="3" s="1"/>
  <c r="CN62" i="3" s="1"/>
  <c r="BK62" i="3"/>
  <c r="BL52" i="3"/>
  <c r="BV30" i="3"/>
  <c r="CM30" i="3"/>
  <c r="CN30" i="3" s="1"/>
  <c r="BJ30" i="3"/>
  <c r="BK30" i="3"/>
  <c r="CL30" i="3"/>
  <c r="BW30" i="3"/>
  <c r="BX30" i="3" s="1"/>
  <c r="CP36" i="3"/>
  <c r="CQ36" i="3" s="1"/>
  <c r="CR36" i="3" s="1"/>
  <c r="BZ36" i="3"/>
  <c r="CA36" i="3" s="1"/>
  <c r="CB36" i="3" s="1"/>
  <c r="BO36" i="3"/>
  <c r="BN36" i="3"/>
  <c r="CP32" i="3"/>
  <c r="CQ32" i="3" s="1"/>
  <c r="CR32" i="3" s="1"/>
  <c r="BZ32" i="3"/>
  <c r="CA32" i="3" s="1"/>
  <c r="CB32" i="3" s="1"/>
  <c r="BO32" i="3"/>
  <c r="BN32" i="3"/>
  <c r="BP24" i="3"/>
  <c r="BJ23" i="3"/>
  <c r="BV23" i="3"/>
  <c r="BW23" i="3" s="1"/>
  <c r="BX23" i="3" s="1"/>
  <c r="CL23" i="3"/>
  <c r="CM23" i="3" s="1"/>
  <c r="CN23" i="3" s="1"/>
  <c r="BK23" i="3"/>
  <c r="CL16" i="3"/>
  <c r="CM16" i="3" s="1"/>
  <c r="CN16" i="3" s="1"/>
  <c r="BV16" i="3"/>
  <c r="BW16" i="3" s="1"/>
  <c r="BX16" i="3" s="1"/>
  <c r="BK16" i="3"/>
  <c r="BJ16" i="3"/>
  <c r="CL13" i="3"/>
  <c r="CM13" i="3" s="1"/>
  <c r="CN13" i="3" s="1"/>
  <c r="BV13" i="3"/>
  <c r="BW13" i="3" s="1"/>
  <c r="BX13" i="3" s="1"/>
  <c r="BK13" i="3"/>
  <c r="BJ13" i="3"/>
  <c r="BO138" i="3"/>
  <c r="CQ138" i="3"/>
  <c r="CR138" i="3" s="1"/>
  <c r="BN138" i="3"/>
  <c r="CP138" i="3"/>
  <c r="BZ138" i="3"/>
  <c r="CA138" i="3" s="1"/>
  <c r="CB138" i="3" s="1"/>
  <c r="CP143" i="3"/>
  <c r="BZ143" i="3"/>
  <c r="CA143" i="3" s="1"/>
  <c r="CB143" i="3" s="1"/>
  <c r="BO143" i="3"/>
  <c r="BN143" i="3"/>
  <c r="CQ143" i="3"/>
  <c r="CR143" i="3" s="1"/>
  <c r="CD146" i="3"/>
  <c r="CE146" i="3" s="1"/>
  <c r="CF146" i="3" s="1"/>
  <c r="BS146" i="3"/>
  <c r="CT146" i="3"/>
  <c r="CU146" i="3" s="1"/>
  <c r="CV146" i="3" s="1"/>
  <c r="BR146" i="3"/>
  <c r="CT147" i="3"/>
  <c r="CU147" i="3" s="1"/>
  <c r="CV147" i="3" s="1"/>
  <c r="CD147" i="3"/>
  <c r="CE147" i="3" s="1"/>
  <c r="CF147" i="3" s="1"/>
  <c r="BS147" i="3"/>
  <c r="BR147" i="3"/>
  <c r="CM139" i="3"/>
  <c r="CN139" i="3" s="1"/>
  <c r="BV139" i="3"/>
  <c r="BW139" i="3" s="1"/>
  <c r="BX139" i="3" s="1"/>
  <c r="BJ139" i="3"/>
  <c r="CL139" i="3"/>
  <c r="BK139" i="3"/>
  <c r="CL135" i="3"/>
  <c r="CM135" i="3" s="1"/>
  <c r="CN135" i="3" s="1"/>
  <c r="BV135" i="3"/>
  <c r="BW135" i="3" s="1"/>
  <c r="BX135" i="3" s="1"/>
  <c r="BK135" i="3"/>
  <c r="BJ135" i="3"/>
  <c r="CT137" i="3"/>
  <c r="CU137" i="3" s="1"/>
  <c r="CV137" i="3" s="1"/>
  <c r="CD137" i="3"/>
  <c r="CE137" i="3" s="1"/>
  <c r="CF137" i="3" s="1"/>
  <c r="BS137" i="3"/>
  <c r="BR137" i="3"/>
  <c r="CT133" i="3"/>
  <c r="CU133" i="3" s="1"/>
  <c r="CV133" i="3" s="1"/>
  <c r="CD133" i="3"/>
  <c r="CE133" i="3" s="1"/>
  <c r="CF133" i="3" s="1"/>
  <c r="BS133" i="3"/>
  <c r="BR133" i="3"/>
  <c r="BP125" i="3"/>
  <c r="BZ135" i="3"/>
  <c r="CA135" i="3" s="1"/>
  <c r="CB135" i="3" s="1"/>
  <c r="BO135" i="3"/>
  <c r="BN135" i="3"/>
  <c r="CP135" i="3"/>
  <c r="CQ135" i="3" s="1"/>
  <c r="CR135" i="3" s="1"/>
  <c r="BK105" i="3"/>
  <c r="BJ105" i="3"/>
  <c r="CL105" i="3"/>
  <c r="CM105" i="3" s="1"/>
  <c r="CN105" i="3" s="1"/>
  <c r="BV105" i="3"/>
  <c r="BW105" i="3" s="1"/>
  <c r="BX105" i="3" s="1"/>
  <c r="CL104" i="3"/>
  <c r="CM104" i="3" s="1"/>
  <c r="CN104" i="3" s="1"/>
  <c r="BV104" i="3"/>
  <c r="BW104" i="3" s="1"/>
  <c r="BX104" i="3" s="1"/>
  <c r="BK104" i="3"/>
  <c r="BJ104" i="3"/>
  <c r="BL120" i="3"/>
  <c r="BJ99" i="3"/>
  <c r="CL99" i="3"/>
  <c r="CM99" i="3" s="1"/>
  <c r="CN99" i="3" s="1"/>
  <c r="BV99" i="3"/>
  <c r="BW99" i="3" s="1"/>
  <c r="BX99" i="3" s="1"/>
  <c r="BK99" i="3"/>
  <c r="BV125" i="3"/>
  <c r="BW125" i="3" s="1"/>
  <c r="BX125" i="3" s="1"/>
  <c r="BK125" i="3"/>
  <c r="CM125" i="3"/>
  <c r="CN125" i="3" s="1"/>
  <c r="BJ125" i="3"/>
  <c r="CL125" i="3"/>
  <c r="BV121" i="3"/>
  <c r="BK121" i="3"/>
  <c r="BJ121" i="3"/>
  <c r="BW121" i="3"/>
  <c r="BX121" i="3" s="1"/>
  <c r="CL121" i="3"/>
  <c r="CM121" i="3" s="1"/>
  <c r="CN121" i="3" s="1"/>
  <c r="BN112" i="3"/>
  <c r="BZ112" i="3"/>
  <c r="CA112" i="3" s="1"/>
  <c r="CB112" i="3" s="1"/>
  <c r="CP112" i="3"/>
  <c r="CQ112" i="3" s="1"/>
  <c r="CR112" i="3" s="1"/>
  <c r="BO112" i="3"/>
  <c r="CP105" i="3"/>
  <c r="CQ105" i="3" s="1"/>
  <c r="CR105" i="3" s="1"/>
  <c r="BZ105" i="3"/>
  <c r="CA105" i="3" s="1"/>
  <c r="CB105" i="3" s="1"/>
  <c r="BO105" i="3"/>
  <c r="BN105" i="3"/>
  <c r="BK102" i="3"/>
  <c r="BJ102" i="3"/>
  <c r="CL102" i="3"/>
  <c r="CM102" i="3" s="1"/>
  <c r="CN102" i="3" s="1"/>
  <c r="BV102" i="3"/>
  <c r="BW102" i="3" s="1"/>
  <c r="BX102" i="3" s="1"/>
  <c r="BN88" i="3"/>
  <c r="CP88" i="3"/>
  <c r="CQ88" i="3" s="1"/>
  <c r="CR88" i="3" s="1"/>
  <c r="BZ88" i="3"/>
  <c r="CA88" i="3" s="1"/>
  <c r="CB88" i="3" s="1"/>
  <c r="BO88" i="3"/>
  <c r="BJ97" i="3"/>
  <c r="CL97" i="3"/>
  <c r="CM97" i="3" s="1"/>
  <c r="CN97" i="3" s="1"/>
  <c r="BV97" i="3"/>
  <c r="BW97" i="3" s="1"/>
  <c r="BX97" i="3" s="1"/>
  <c r="BK97" i="3"/>
  <c r="BN82" i="3"/>
  <c r="CP82" i="3"/>
  <c r="CQ82" i="3" s="1"/>
  <c r="CR82" i="3" s="1"/>
  <c r="BO82" i="3"/>
  <c r="BZ82" i="3"/>
  <c r="CA82" i="3" s="1"/>
  <c r="CB82" i="3" s="1"/>
  <c r="BN86" i="3"/>
  <c r="CP86" i="3"/>
  <c r="CQ86" i="3" s="1"/>
  <c r="CR86" i="3" s="1"/>
  <c r="BZ86" i="3"/>
  <c r="CA86" i="3" s="1"/>
  <c r="CB86" i="3" s="1"/>
  <c r="BO86" i="3"/>
  <c r="CL84" i="3"/>
  <c r="CM84" i="3" s="1"/>
  <c r="CN84" i="3" s="1"/>
  <c r="BV84" i="3"/>
  <c r="BW84" i="3" s="1"/>
  <c r="BX84" i="3" s="1"/>
  <c r="BK84" i="3"/>
  <c r="BJ84" i="3"/>
  <c r="BK75" i="3"/>
  <c r="BJ75" i="3"/>
  <c r="CL75" i="3"/>
  <c r="CM75" i="3" s="1"/>
  <c r="CN75" i="3" s="1"/>
  <c r="BV75" i="3"/>
  <c r="BW75" i="3" s="1"/>
  <c r="BX75" i="3" s="1"/>
  <c r="CL65" i="3"/>
  <c r="CM65" i="3" s="1"/>
  <c r="CN65" i="3" s="1"/>
  <c r="BV65" i="3"/>
  <c r="BW65" i="3" s="1"/>
  <c r="BX65" i="3" s="1"/>
  <c r="BK65" i="3"/>
  <c r="BJ65" i="3"/>
  <c r="BN63" i="3"/>
  <c r="CP63" i="3"/>
  <c r="CQ63" i="3" s="1"/>
  <c r="CR63" i="3" s="1"/>
  <c r="BZ63" i="3"/>
  <c r="CA63" i="3" s="1"/>
  <c r="CB63" i="3" s="1"/>
  <c r="BO63" i="3"/>
  <c r="BK58" i="3"/>
  <c r="BJ58" i="3"/>
  <c r="CL58" i="3"/>
  <c r="CM58" i="3" s="1"/>
  <c r="CN58" i="3" s="1"/>
  <c r="BV58" i="3"/>
  <c r="BW58" i="3" s="1"/>
  <c r="BX58" i="3" s="1"/>
  <c r="CL85" i="3"/>
  <c r="BV85" i="3"/>
  <c r="BW85" i="3" s="1"/>
  <c r="BX85" i="3" s="1"/>
  <c r="BK85" i="3"/>
  <c r="CM85" i="3"/>
  <c r="CN85" i="3" s="1"/>
  <c r="BJ85" i="3"/>
  <c r="BK76" i="3"/>
  <c r="BJ76" i="3"/>
  <c r="CL76" i="3"/>
  <c r="CM76" i="3" s="1"/>
  <c r="CN76" i="3" s="1"/>
  <c r="BV76" i="3"/>
  <c r="BW76" i="3" s="1"/>
  <c r="BX76" i="3" s="1"/>
  <c r="CP50" i="3"/>
  <c r="CQ50" i="3" s="1"/>
  <c r="CR50" i="3" s="1"/>
  <c r="BZ50" i="3"/>
  <c r="CA50" i="3" s="1"/>
  <c r="CB50" i="3" s="1"/>
  <c r="BO50" i="3"/>
  <c r="BN50" i="3"/>
  <c r="BZ89" i="3"/>
  <c r="CA89" i="3" s="1"/>
  <c r="CB89" i="3" s="1"/>
  <c r="BN64" i="3"/>
  <c r="CP64" i="3"/>
  <c r="CQ64" i="3" s="1"/>
  <c r="CR64" i="3" s="1"/>
  <c r="BZ64" i="3"/>
  <c r="CA64" i="3" s="1"/>
  <c r="CB64" i="3" s="1"/>
  <c r="BO64" i="3"/>
  <c r="CL55" i="3"/>
  <c r="CM55" i="3" s="1"/>
  <c r="CN55" i="3" s="1"/>
  <c r="BV55" i="3"/>
  <c r="BW55" i="3" s="1"/>
  <c r="BX55" i="3" s="1"/>
  <c r="BK55" i="3"/>
  <c r="BJ55" i="3"/>
  <c r="BJ54" i="3"/>
  <c r="BV54" i="3"/>
  <c r="BW54" i="3" s="1"/>
  <c r="BX54" i="3" s="1"/>
  <c r="CL54" i="3"/>
  <c r="CM54" i="3" s="1"/>
  <c r="CN54" i="3" s="1"/>
  <c r="BK54" i="3"/>
  <c r="BL54" i="3" s="1"/>
  <c r="BP49" i="3"/>
  <c r="CP33" i="3"/>
  <c r="CQ33" i="3" s="1"/>
  <c r="CR33" i="3" s="1"/>
  <c r="BZ33" i="3"/>
  <c r="CA33" i="3" s="1"/>
  <c r="CB33" i="3" s="1"/>
  <c r="BO33" i="3"/>
  <c r="BN33" i="3"/>
  <c r="CP34" i="3"/>
  <c r="CQ34" i="3" s="1"/>
  <c r="CR34" i="3" s="1"/>
  <c r="BZ34" i="3"/>
  <c r="CA34" i="3" s="1"/>
  <c r="CB34" i="3" s="1"/>
  <c r="BO34" i="3"/>
  <c r="BN34" i="3"/>
  <c r="BN19" i="3"/>
  <c r="CP19" i="3"/>
  <c r="CQ19" i="3" s="1"/>
  <c r="CR19" i="3" s="1"/>
  <c r="BZ19" i="3"/>
  <c r="CA19" i="3" s="1"/>
  <c r="CB19" i="3" s="1"/>
  <c r="BO19" i="3"/>
  <c r="BP19" i="3" s="1"/>
  <c r="BN16" i="3"/>
  <c r="CP16" i="3"/>
  <c r="CQ16" i="3" s="1"/>
  <c r="CR16" i="3" s="1"/>
  <c r="BO16" i="3"/>
  <c r="BP16" i="3" s="1"/>
  <c r="BZ16" i="3"/>
  <c r="CA16" i="3" s="1"/>
  <c r="CB16" i="3" s="1"/>
  <c r="CP14" i="3"/>
  <c r="CQ14" i="3" s="1"/>
  <c r="CR14" i="3" s="1"/>
  <c r="BZ14" i="3"/>
  <c r="CA14" i="3" s="1"/>
  <c r="CB14" i="3" s="1"/>
  <c r="BO14" i="3"/>
  <c r="BN14" i="3"/>
  <c r="BL34" i="3"/>
  <c r="BJ70" i="3"/>
  <c r="CL70" i="3"/>
  <c r="CM70" i="3" s="1"/>
  <c r="CN70" i="3" s="1"/>
  <c r="BV70" i="3"/>
  <c r="BW70" i="3" s="1"/>
  <c r="BX70" i="3" s="1"/>
  <c r="BK70" i="3"/>
  <c r="CP39" i="3"/>
  <c r="CQ39" i="3" s="1"/>
  <c r="CR39" i="3" s="1"/>
  <c r="BZ39" i="3"/>
  <c r="CA39" i="3" s="1"/>
  <c r="CB39" i="3" s="1"/>
  <c r="BO39" i="3"/>
  <c r="BN39" i="3"/>
  <c r="BZ58" i="3"/>
  <c r="CA58" i="3" s="1"/>
  <c r="CB58" i="3" s="1"/>
  <c r="BO58" i="3"/>
  <c r="BN58" i="3"/>
  <c r="CP58" i="3"/>
  <c r="CQ58" i="3" s="1"/>
  <c r="CR58" i="3" s="1"/>
  <c r="CP40" i="3"/>
  <c r="CQ40" i="3" s="1"/>
  <c r="CR40" i="3" s="1"/>
  <c r="BZ40" i="3"/>
  <c r="CA40" i="3" s="1"/>
  <c r="CB40" i="3" s="1"/>
  <c r="BO40" i="3"/>
  <c r="BN40" i="3"/>
  <c r="BL38" i="3"/>
  <c r="BV27" i="3"/>
  <c r="BW27" i="3" s="1"/>
  <c r="BX27" i="3" s="1"/>
  <c r="BJ27" i="3"/>
  <c r="CL27" i="3"/>
  <c r="CM27" i="3" s="1"/>
  <c r="CN27" i="3" s="1"/>
  <c r="BK27" i="3"/>
  <c r="CL19" i="3"/>
  <c r="CM19" i="3" s="1"/>
  <c r="CN19" i="3" s="1"/>
  <c r="BJ19" i="3"/>
  <c r="BV19" i="3"/>
  <c r="BW19" i="3" s="1"/>
  <c r="BX19" i="3" s="1"/>
  <c r="BK19" i="3"/>
  <c r="CL17" i="3"/>
  <c r="CM17" i="3" s="1"/>
  <c r="CN17" i="3" s="1"/>
  <c r="BV17" i="3"/>
  <c r="BW17" i="3" s="1"/>
  <c r="BX17" i="3" s="1"/>
  <c r="BJ17" i="3"/>
  <c r="BK17" i="3"/>
  <c r="BR13" i="3"/>
  <c r="CD13" i="3"/>
  <c r="CE13" i="3" s="1"/>
  <c r="CF13" i="3" s="1"/>
  <c r="CT13" i="3"/>
  <c r="CU13" i="3" s="1"/>
  <c r="CV13" i="3" s="1"/>
  <c r="BS13" i="3"/>
  <c r="CP147" i="3"/>
  <c r="CQ147" i="3" s="1"/>
  <c r="CR147" i="3" s="1"/>
  <c r="BZ147" i="3"/>
  <c r="CA147" i="3" s="1"/>
  <c r="CB147" i="3" s="1"/>
  <c r="BO147" i="3"/>
  <c r="BN147" i="3"/>
  <c r="BN131" i="3"/>
  <c r="CP131" i="3"/>
  <c r="CQ131" i="3" s="1"/>
  <c r="CR131" i="3" s="1"/>
  <c r="BZ131" i="3"/>
  <c r="CA131" i="3" s="1"/>
  <c r="CB131" i="3" s="1"/>
  <c r="BO131" i="3"/>
  <c r="CP118" i="3"/>
  <c r="CQ118" i="3" s="1"/>
  <c r="CR118" i="3" s="1"/>
  <c r="BZ118" i="3"/>
  <c r="CA118" i="3" s="1"/>
  <c r="CB118" i="3" s="1"/>
  <c r="BO118" i="3"/>
  <c r="BN118" i="3"/>
  <c r="CP121" i="3"/>
  <c r="CQ121" i="3" s="1"/>
  <c r="CR121" i="3" s="1"/>
  <c r="BZ121" i="3"/>
  <c r="CA121" i="3" s="1"/>
  <c r="CB121" i="3" s="1"/>
  <c r="BO121" i="3"/>
  <c r="BN121" i="3"/>
  <c r="BK119" i="3"/>
  <c r="BJ119" i="3"/>
  <c r="CL119" i="3"/>
  <c r="CM119" i="3" s="1"/>
  <c r="CN119" i="3" s="1"/>
  <c r="BV119" i="3"/>
  <c r="BW119" i="3" s="1"/>
  <c r="BX119" i="3" s="1"/>
  <c r="CP116" i="3"/>
  <c r="CQ116" i="3" s="1"/>
  <c r="CR116" i="3" s="1"/>
  <c r="BZ116" i="3"/>
  <c r="CA116" i="3" s="1"/>
  <c r="CB116" i="3" s="1"/>
  <c r="BO116" i="3"/>
  <c r="BN116" i="3"/>
  <c r="BZ110" i="3"/>
  <c r="CA110" i="3" s="1"/>
  <c r="CB110" i="3" s="1"/>
  <c r="BN110" i="3"/>
  <c r="BO110" i="3"/>
  <c r="CP110" i="3"/>
  <c r="CQ110" i="3" s="1"/>
  <c r="CR110" i="3" s="1"/>
  <c r="BO100" i="3"/>
  <c r="BN100" i="3"/>
  <c r="CP100" i="3"/>
  <c r="CQ100" i="3" s="1"/>
  <c r="CR100" i="3" s="1"/>
  <c r="BZ100" i="3"/>
  <c r="CA100" i="3" s="1"/>
  <c r="CB100" i="3" s="1"/>
  <c r="BO98" i="3"/>
  <c r="BP98" i="3" s="1"/>
  <c r="BN98" i="3"/>
  <c r="CP98" i="3"/>
  <c r="CQ98" i="3" s="1"/>
  <c r="CR98" i="3" s="1"/>
  <c r="BZ98" i="3"/>
  <c r="CA98" i="3" s="1"/>
  <c r="CB98" i="3" s="1"/>
  <c r="BO96" i="3"/>
  <c r="BN96" i="3"/>
  <c r="CP96" i="3"/>
  <c r="CQ96" i="3" s="1"/>
  <c r="CR96" i="3" s="1"/>
  <c r="BZ96" i="3"/>
  <c r="CA96" i="3" s="1"/>
  <c r="CB96" i="3" s="1"/>
  <c r="BV116" i="3"/>
  <c r="BK116" i="3"/>
  <c r="CM116" i="3"/>
  <c r="CN116" i="3" s="1"/>
  <c r="BJ116" i="3"/>
  <c r="BW116" i="3"/>
  <c r="BX116" i="3" s="1"/>
  <c r="CL116" i="3"/>
  <c r="BZ106" i="3"/>
  <c r="CA106" i="3" s="1"/>
  <c r="CB106" i="3" s="1"/>
  <c r="BN106" i="3"/>
  <c r="CP106" i="3"/>
  <c r="CQ106" i="3" s="1"/>
  <c r="CR106" i="3" s="1"/>
  <c r="BO106" i="3"/>
  <c r="CP113" i="3"/>
  <c r="CQ113" i="3" s="1"/>
  <c r="CR113" i="3" s="1"/>
  <c r="BZ113" i="3"/>
  <c r="CA113" i="3" s="1"/>
  <c r="CB113" i="3" s="1"/>
  <c r="BO113" i="3"/>
  <c r="BN113" i="3"/>
  <c r="CP103" i="3"/>
  <c r="CQ103" i="3" s="1"/>
  <c r="CR103" i="3" s="1"/>
  <c r="BZ103" i="3"/>
  <c r="CA103" i="3" s="1"/>
  <c r="CB103" i="3" s="1"/>
  <c r="BO103" i="3"/>
  <c r="BN103" i="3"/>
  <c r="BL89" i="3"/>
  <c r="CL87" i="3"/>
  <c r="BV87" i="3"/>
  <c r="BW87" i="3" s="1"/>
  <c r="BX87" i="3" s="1"/>
  <c r="BK87" i="3"/>
  <c r="CM87" i="3"/>
  <c r="CN87" i="3" s="1"/>
  <c r="BJ87" i="3"/>
  <c r="BN83" i="3"/>
  <c r="CP83" i="3"/>
  <c r="CQ83" i="3" s="1"/>
  <c r="CR83" i="3" s="1"/>
  <c r="BO83" i="3"/>
  <c r="BZ83" i="3"/>
  <c r="CA83" i="3" s="1"/>
  <c r="CB83" i="3" s="1"/>
  <c r="CT79" i="3"/>
  <c r="CU79" i="3" s="1"/>
  <c r="CV79" i="3" s="1"/>
  <c r="BS79" i="3"/>
  <c r="CD79" i="3"/>
  <c r="CE79" i="3" s="1"/>
  <c r="CF79" i="3" s="1"/>
  <c r="BR79" i="3"/>
  <c r="BZ75" i="3"/>
  <c r="CA75" i="3" s="1"/>
  <c r="CB75" i="3" s="1"/>
  <c r="BO75" i="3"/>
  <c r="BN75" i="3"/>
  <c r="CP75" i="3"/>
  <c r="CQ75" i="3" s="1"/>
  <c r="CR75" i="3" s="1"/>
  <c r="BO73" i="3"/>
  <c r="BN73" i="3"/>
  <c r="CP73" i="3"/>
  <c r="CQ73" i="3" s="1"/>
  <c r="CR73" i="3" s="1"/>
  <c r="BZ73" i="3"/>
  <c r="CA73" i="3" s="1"/>
  <c r="CB73" i="3" s="1"/>
  <c r="BO71" i="3"/>
  <c r="BN71" i="3"/>
  <c r="CP71" i="3"/>
  <c r="CQ71" i="3" s="1"/>
  <c r="CR71" i="3" s="1"/>
  <c r="BZ71" i="3"/>
  <c r="CA71" i="3" s="1"/>
  <c r="CB71" i="3" s="1"/>
  <c r="BZ59" i="3"/>
  <c r="CA59" i="3" s="1"/>
  <c r="CB59" i="3" s="1"/>
  <c r="BO59" i="3"/>
  <c r="BN59" i="3"/>
  <c r="CP59" i="3"/>
  <c r="CQ59" i="3" s="1"/>
  <c r="CR59" i="3" s="1"/>
  <c r="CL66" i="3"/>
  <c r="CM66" i="3" s="1"/>
  <c r="CN66" i="3" s="1"/>
  <c r="BV66" i="3"/>
  <c r="BW66" i="3" s="1"/>
  <c r="BX66" i="3" s="1"/>
  <c r="BK66" i="3"/>
  <c r="BJ66" i="3"/>
  <c r="CT61" i="3"/>
  <c r="CU61" i="3" s="1"/>
  <c r="CV61" i="3" s="1"/>
  <c r="CD61" i="3"/>
  <c r="CE61" i="3" s="1"/>
  <c r="CF61" i="3" s="1"/>
  <c r="BS61" i="3"/>
  <c r="BR61" i="3"/>
  <c r="CP55" i="3"/>
  <c r="CQ55" i="3" s="1"/>
  <c r="CR55" i="3" s="1"/>
  <c r="BZ55" i="3"/>
  <c r="CA55" i="3" s="1"/>
  <c r="CB55" i="3" s="1"/>
  <c r="BO55" i="3"/>
  <c r="BN55" i="3"/>
  <c r="BN52" i="3"/>
  <c r="CQ52" i="3"/>
  <c r="CR52" i="3" s="1"/>
  <c r="CP52" i="3"/>
  <c r="BO52" i="3"/>
  <c r="BZ52" i="3"/>
  <c r="CA52" i="3" s="1"/>
  <c r="CB52" i="3" s="1"/>
  <c r="CM94" i="3"/>
  <c r="CN94" i="3" s="1"/>
  <c r="BJ94" i="3"/>
  <c r="CL94" i="3"/>
  <c r="BV94" i="3"/>
  <c r="BW94" i="3" s="1"/>
  <c r="BX94" i="3" s="1"/>
  <c r="BK94" i="3"/>
  <c r="BL94" i="3" s="1"/>
  <c r="BL79" i="3"/>
  <c r="BL78" i="3"/>
  <c r="BV77" i="3"/>
  <c r="BW77" i="3" s="1"/>
  <c r="BX77" i="3" s="1"/>
  <c r="BK77" i="3"/>
  <c r="BJ77" i="3"/>
  <c r="CL77" i="3"/>
  <c r="CM77" i="3" s="1"/>
  <c r="CN77" i="3" s="1"/>
  <c r="BJ73" i="3"/>
  <c r="CL73" i="3"/>
  <c r="CM73" i="3" s="1"/>
  <c r="CN73" i="3" s="1"/>
  <c r="BV73" i="3"/>
  <c r="BW73" i="3" s="1"/>
  <c r="BX73" i="3" s="1"/>
  <c r="BK73" i="3"/>
  <c r="BN65" i="3"/>
  <c r="CP65" i="3"/>
  <c r="CQ65" i="3" s="1"/>
  <c r="CR65" i="3" s="1"/>
  <c r="BZ65" i="3"/>
  <c r="CA65" i="3" s="1"/>
  <c r="CB65" i="3" s="1"/>
  <c r="BO65" i="3"/>
  <c r="CL82" i="3"/>
  <c r="CM82" i="3" s="1"/>
  <c r="CN82" i="3" s="1"/>
  <c r="BV82" i="3"/>
  <c r="BW82" i="3" s="1"/>
  <c r="BX82" i="3" s="1"/>
  <c r="BK82" i="3"/>
  <c r="BJ82" i="3"/>
  <c r="CT52" i="3"/>
  <c r="CD52" i="3"/>
  <c r="CE52" i="3" s="1"/>
  <c r="CF52" i="3" s="1"/>
  <c r="BS52" i="3"/>
  <c r="BR52" i="3"/>
  <c r="CU52" i="3"/>
  <c r="CV52" i="3" s="1"/>
  <c r="BV49" i="3"/>
  <c r="BW49" i="3" s="1"/>
  <c r="BX49" i="3" s="1"/>
  <c r="BK49" i="3"/>
  <c r="CL49" i="3"/>
  <c r="CM49" i="3" s="1"/>
  <c r="CN49" i="3" s="1"/>
  <c r="BJ49" i="3"/>
  <c r="BK48" i="3"/>
  <c r="BL48" i="3" s="1"/>
  <c r="BJ48" i="3"/>
  <c r="CL48" i="3"/>
  <c r="CM48" i="3" s="1"/>
  <c r="CN48" i="3" s="1"/>
  <c r="BV48" i="3"/>
  <c r="BW48" i="3" s="1"/>
  <c r="BX48" i="3" s="1"/>
  <c r="BK47" i="3"/>
  <c r="BJ47" i="3"/>
  <c r="CL47" i="3"/>
  <c r="CM47" i="3" s="1"/>
  <c r="CN47" i="3" s="1"/>
  <c r="BV47" i="3"/>
  <c r="BW47" i="3" s="1"/>
  <c r="BX47" i="3" s="1"/>
  <c r="BK46" i="3"/>
  <c r="BJ46" i="3"/>
  <c r="CL46" i="3"/>
  <c r="CM46" i="3" s="1"/>
  <c r="CN46" i="3" s="1"/>
  <c r="BV46" i="3"/>
  <c r="BW46" i="3" s="1"/>
  <c r="BX46" i="3" s="1"/>
  <c r="BK45" i="3"/>
  <c r="BJ45" i="3"/>
  <c r="CL45" i="3"/>
  <c r="CM45" i="3" s="1"/>
  <c r="CN45" i="3" s="1"/>
  <c r="BV45" i="3"/>
  <c r="BW45" i="3" s="1"/>
  <c r="BX45" i="3" s="1"/>
  <c r="BK44" i="3"/>
  <c r="BJ44" i="3"/>
  <c r="CL44" i="3"/>
  <c r="CM44" i="3" s="1"/>
  <c r="CN44" i="3" s="1"/>
  <c r="BV44" i="3"/>
  <c r="BW44" i="3" s="1"/>
  <c r="BX44" i="3" s="1"/>
  <c r="BK43" i="3"/>
  <c r="BJ43" i="3"/>
  <c r="CL43" i="3"/>
  <c r="CM43" i="3" s="1"/>
  <c r="CN43" i="3" s="1"/>
  <c r="BV43" i="3"/>
  <c r="BW43" i="3" s="1"/>
  <c r="BX43" i="3" s="1"/>
  <c r="BN41" i="3"/>
  <c r="BO41" i="3"/>
  <c r="CP41" i="3"/>
  <c r="CQ41" i="3" s="1"/>
  <c r="CR41" i="3" s="1"/>
  <c r="BZ41" i="3"/>
  <c r="CA41" i="3" s="1"/>
  <c r="CB41" i="3" s="1"/>
  <c r="BV39" i="3"/>
  <c r="BW39" i="3" s="1"/>
  <c r="BX39" i="3" s="1"/>
  <c r="BK39" i="3"/>
  <c r="BJ39" i="3"/>
  <c r="CL39" i="3"/>
  <c r="CM39" i="3" s="1"/>
  <c r="CN39" i="3" s="1"/>
  <c r="BV28" i="3"/>
  <c r="BW28" i="3" s="1"/>
  <c r="BX28" i="3" s="1"/>
  <c r="BJ28" i="3"/>
  <c r="CL28" i="3"/>
  <c r="CM28" i="3" s="1"/>
  <c r="CN28" i="3" s="1"/>
  <c r="BK28" i="3"/>
  <c r="BR42" i="3"/>
  <c r="CU42" i="3"/>
  <c r="CV42" i="3" s="1"/>
  <c r="CD42" i="3"/>
  <c r="CE42" i="3" s="1"/>
  <c r="CF42" i="3" s="1"/>
  <c r="CT42" i="3"/>
  <c r="BS42" i="3"/>
  <c r="BT42" i="3" s="1"/>
  <c r="CL42" i="3"/>
  <c r="CM42" i="3" s="1"/>
  <c r="CN42" i="3" s="1"/>
  <c r="BV42" i="3"/>
  <c r="BW42" i="3" s="1"/>
  <c r="BX42" i="3" s="1"/>
  <c r="BK42" i="3"/>
  <c r="BJ42" i="3"/>
  <c r="BV29" i="3"/>
  <c r="BW29" i="3" s="1"/>
  <c r="BX29" i="3" s="1"/>
  <c r="BJ29" i="3"/>
  <c r="BK29" i="3"/>
  <c r="CL29" i="3"/>
  <c r="CM29" i="3" s="1"/>
  <c r="CN29" i="3" s="1"/>
  <c r="BV25" i="3"/>
  <c r="BW25" i="3" s="1"/>
  <c r="BX25" i="3" s="1"/>
  <c r="BJ25" i="3"/>
  <c r="BK25" i="3"/>
  <c r="CL25" i="3"/>
  <c r="CM25" i="3" s="1"/>
  <c r="CN25" i="3" s="1"/>
  <c r="BN22" i="3"/>
  <c r="CP22" i="3"/>
  <c r="CQ22" i="3" s="1"/>
  <c r="CR22" i="3" s="1"/>
  <c r="BO22" i="3"/>
  <c r="BZ22" i="3"/>
  <c r="CA22" i="3" s="1"/>
  <c r="CB22" i="3" s="1"/>
  <c r="BN18" i="3"/>
  <c r="CP18" i="3"/>
  <c r="CQ18" i="3" s="1"/>
  <c r="CR18" i="3" s="1"/>
  <c r="BO18" i="3"/>
  <c r="BZ18" i="3"/>
  <c r="CA18" i="3" s="1"/>
  <c r="CB18" i="3" s="1"/>
  <c r="BJ147" i="3"/>
  <c r="CL147" i="3"/>
  <c r="CM147" i="3" s="1"/>
  <c r="CN147" i="3" s="1"/>
  <c r="BV147" i="3"/>
  <c r="BW147" i="3" s="1"/>
  <c r="BX147" i="3" s="1"/>
  <c r="BK147" i="3"/>
  <c r="BP42" i="3"/>
  <c r="CP35" i="3"/>
  <c r="CQ35" i="3" s="1"/>
  <c r="CR35" i="3" s="1"/>
  <c r="BZ35" i="3"/>
  <c r="CA35" i="3" s="1"/>
  <c r="CB35" i="3" s="1"/>
  <c r="BO35" i="3"/>
  <c r="BN35" i="3"/>
  <c r="BV26" i="3"/>
  <c r="BW26" i="3" s="1"/>
  <c r="BX26" i="3" s="1"/>
  <c r="BJ26" i="3"/>
  <c r="BK26" i="3"/>
  <c r="CL26" i="3"/>
  <c r="CM26" i="3" s="1"/>
  <c r="CN26" i="3" s="1"/>
  <c r="BJ14" i="3"/>
  <c r="CL14" i="3"/>
  <c r="BK14" i="3"/>
  <c r="BL14" i="3" s="1"/>
  <c r="CM14" i="3"/>
  <c r="CN14" i="3" s="1"/>
  <c r="BV14" i="3"/>
  <c r="BW14" i="3" s="1"/>
  <c r="BX14" i="3" s="1"/>
  <c r="CT14" i="3"/>
  <c r="CU14" i="3" s="1"/>
  <c r="CV14" i="3" s="1"/>
  <c r="CD14" i="3"/>
  <c r="CE14" i="3" s="1"/>
  <c r="CF14" i="3" s="1"/>
  <c r="BS14" i="3"/>
  <c r="BR14" i="3"/>
  <c r="CL21" i="3"/>
  <c r="CM21" i="3" s="1"/>
  <c r="CN21" i="3" s="1"/>
  <c r="BJ21" i="3"/>
  <c r="BV21" i="3"/>
  <c r="BW21" i="3" s="1"/>
  <c r="BX21" i="3" s="1"/>
  <c r="BK21" i="3"/>
  <c r="CL20" i="3"/>
  <c r="CM20" i="3" s="1"/>
  <c r="CN20" i="3" s="1"/>
  <c r="BJ20" i="3"/>
  <c r="BV20" i="3"/>
  <c r="BW20" i="3" s="1"/>
  <c r="BX20" i="3" s="1"/>
  <c r="BK20" i="3"/>
  <c r="CL18" i="3"/>
  <c r="CM18" i="3" s="1"/>
  <c r="CN18" i="3" s="1"/>
  <c r="BJ18" i="3"/>
  <c r="BV18" i="3"/>
  <c r="BW18" i="3" s="1"/>
  <c r="BX18" i="3" s="1"/>
  <c r="BK18" i="3"/>
  <c r="CL15" i="3"/>
  <c r="CM15" i="3" s="1"/>
  <c r="CN15" i="3" s="1"/>
  <c r="BV15" i="3"/>
  <c r="BW15" i="3" s="1"/>
  <c r="BX15" i="3" s="1"/>
  <c r="BK15" i="3"/>
  <c r="BJ15" i="3"/>
  <c r="CL146" i="3"/>
  <c r="CM146" i="3" s="1"/>
  <c r="CN146" i="3" s="1"/>
  <c r="BJ146" i="3"/>
  <c r="BV146" i="3"/>
  <c r="BW146" i="3" s="1"/>
  <c r="BX146" i="3" s="1"/>
  <c r="BK146" i="3"/>
  <c r="BV144" i="3"/>
  <c r="BW144" i="3" s="1"/>
  <c r="BX144" i="3" s="1"/>
  <c r="BK144" i="3"/>
  <c r="BJ144" i="3"/>
  <c r="CL144" i="3"/>
  <c r="CM144" i="3" s="1"/>
  <c r="CN144" i="3" s="1"/>
  <c r="BZ139" i="3"/>
  <c r="CA139" i="3" s="1"/>
  <c r="CB139" i="3" s="1"/>
  <c r="BO139" i="3"/>
  <c r="BN139" i="3"/>
  <c r="CP139" i="3"/>
  <c r="CQ139" i="3" s="1"/>
  <c r="CR139" i="3" s="1"/>
  <c r="BJ143" i="3"/>
  <c r="BV143" i="3"/>
  <c r="BW143" i="3" s="1"/>
  <c r="BX143" i="3" s="1"/>
  <c r="BK143" i="3"/>
  <c r="CL143" i="3"/>
  <c r="CM143" i="3" s="1"/>
  <c r="CN143" i="3" s="1"/>
  <c r="CP129" i="3"/>
  <c r="CQ129" i="3" s="1"/>
  <c r="CR129" i="3" s="1"/>
  <c r="BZ129" i="3"/>
  <c r="CA129" i="3" s="1"/>
  <c r="CB129" i="3" s="1"/>
  <c r="BO129" i="3"/>
  <c r="BN129" i="3"/>
  <c r="BZ146" i="3"/>
  <c r="CA146" i="3" s="1"/>
  <c r="CB146" i="3" s="1"/>
  <c r="BO146" i="3"/>
  <c r="CP146" i="3"/>
  <c r="CQ146" i="3" s="1"/>
  <c r="CR146" i="3" s="1"/>
  <c r="BN146" i="3"/>
  <c r="BR145" i="3"/>
  <c r="CD145" i="3"/>
  <c r="CE145" i="3" s="1"/>
  <c r="CF145" i="3" s="1"/>
  <c r="BS145" i="3"/>
  <c r="CT145" i="3"/>
  <c r="CU145" i="3" s="1"/>
  <c r="CV145" i="3" s="1"/>
  <c r="BP137" i="3"/>
  <c r="BJ129" i="3"/>
  <c r="BK129" i="3"/>
  <c r="BV129" i="3"/>
  <c r="BW129" i="3" s="1"/>
  <c r="BX129" i="3" s="1"/>
  <c r="CL129" i="3"/>
  <c r="CM129" i="3" s="1"/>
  <c r="CN129" i="3" s="1"/>
  <c r="BH131" i="3"/>
  <c r="CP120" i="3"/>
  <c r="CQ120" i="3" s="1"/>
  <c r="CR120" i="3" s="1"/>
  <c r="BZ120" i="3"/>
  <c r="CA120" i="3" s="1"/>
  <c r="CB120" i="3" s="1"/>
  <c r="BO120" i="3"/>
  <c r="BN120" i="3"/>
  <c r="CP119" i="3"/>
  <c r="CQ119" i="3" s="1"/>
  <c r="CR119" i="3" s="1"/>
  <c r="BZ119" i="3"/>
  <c r="CA119" i="3" s="1"/>
  <c r="CB119" i="3" s="1"/>
  <c r="BO119" i="3"/>
  <c r="BN119" i="3"/>
  <c r="CL127" i="3"/>
  <c r="CM127" i="3" s="1"/>
  <c r="CN127" i="3" s="1"/>
  <c r="BV127" i="3"/>
  <c r="BW127" i="3" s="1"/>
  <c r="BX127" i="3" s="1"/>
  <c r="BK127" i="3"/>
  <c r="BJ127" i="3"/>
  <c r="BK123" i="3"/>
  <c r="BJ123" i="3"/>
  <c r="CL123" i="3"/>
  <c r="CM123" i="3" s="1"/>
  <c r="CN123" i="3" s="1"/>
  <c r="BV123" i="3"/>
  <c r="BW123" i="3" s="1"/>
  <c r="BX123" i="3" s="1"/>
  <c r="BL118" i="3"/>
  <c r="BJ98" i="3"/>
  <c r="CL98" i="3"/>
  <c r="CM98" i="3" s="1"/>
  <c r="CN98" i="3" s="1"/>
  <c r="BV98" i="3"/>
  <c r="BW98" i="3" s="1"/>
  <c r="BX98" i="3" s="1"/>
  <c r="BK98" i="3"/>
  <c r="BK101" i="3"/>
  <c r="BJ101" i="3"/>
  <c r="CL101" i="3"/>
  <c r="CM101" i="3" s="1"/>
  <c r="CN101" i="3" s="1"/>
  <c r="BW101" i="3"/>
  <c r="BX101" i="3" s="1"/>
  <c r="BV101" i="3"/>
  <c r="BN93" i="3"/>
  <c r="CP93" i="3"/>
  <c r="CQ93" i="3" s="1"/>
  <c r="CR93" i="3" s="1"/>
  <c r="CA93" i="3"/>
  <c r="CB93" i="3" s="1"/>
  <c r="BO93" i="3"/>
  <c r="BZ93" i="3"/>
  <c r="BK106" i="3"/>
  <c r="CL106" i="3"/>
  <c r="CM106" i="3" s="1"/>
  <c r="CN106" i="3" s="1"/>
  <c r="BJ106" i="3"/>
  <c r="BV106" i="3"/>
  <c r="BW106" i="3" s="1"/>
  <c r="BX106" i="3" s="1"/>
  <c r="BJ96" i="3"/>
  <c r="CL96" i="3"/>
  <c r="CM96" i="3" s="1"/>
  <c r="CN96" i="3" s="1"/>
  <c r="BV96" i="3"/>
  <c r="BW96" i="3" s="1"/>
  <c r="BX96" i="3" s="1"/>
  <c r="BK96" i="3"/>
  <c r="BH108" i="3"/>
  <c r="BL112" i="3"/>
  <c r="BN84" i="3"/>
  <c r="CP84" i="3"/>
  <c r="CQ84" i="3" s="1"/>
  <c r="CR84" i="3" s="1"/>
  <c r="BO84" i="3"/>
  <c r="BZ84" i="3"/>
  <c r="CA84" i="3" s="1"/>
  <c r="CB84" i="3" s="1"/>
  <c r="CP62" i="3"/>
  <c r="CQ62" i="3" s="1"/>
  <c r="CR62" i="3" s="1"/>
  <c r="BZ62" i="3"/>
  <c r="CA62" i="3" s="1"/>
  <c r="CB62" i="3" s="1"/>
  <c r="BO62" i="3"/>
  <c r="BN62" i="3"/>
  <c r="BZ90" i="3"/>
  <c r="CA90" i="3" s="1"/>
  <c r="CB90" i="3" s="1"/>
  <c r="BO90" i="3"/>
  <c r="BN90" i="3"/>
  <c r="CP90" i="3"/>
  <c r="CQ90" i="3" s="1"/>
  <c r="CR90" i="3" s="1"/>
  <c r="CL88" i="3"/>
  <c r="CM88" i="3" s="1"/>
  <c r="CN88" i="3" s="1"/>
  <c r="BV88" i="3"/>
  <c r="BW88" i="3" s="1"/>
  <c r="BX88" i="3" s="1"/>
  <c r="BK88" i="3"/>
  <c r="BJ88" i="3"/>
  <c r="BJ80" i="3"/>
  <c r="CL80" i="3"/>
  <c r="CM80" i="3" s="1"/>
  <c r="CN80" i="3" s="1"/>
  <c r="BV80" i="3"/>
  <c r="BW80" i="3" s="1"/>
  <c r="BX80" i="3" s="1"/>
  <c r="BK80" i="3"/>
  <c r="CP79" i="3"/>
  <c r="CQ79" i="3" s="1"/>
  <c r="CR79" i="3" s="1"/>
  <c r="BZ79" i="3"/>
  <c r="CA79" i="3" s="1"/>
  <c r="CB79" i="3" s="1"/>
  <c r="BO79" i="3"/>
  <c r="BN79" i="3"/>
  <c r="BH77" i="3"/>
  <c r="CL67" i="3"/>
  <c r="CM67" i="3" s="1"/>
  <c r="CN67" i="3" s="1"/>
  <c r="BV67" i="3"/>
  <c r="BW67" i="3" s="1"/>
  <c r="BX67" i="3" s="1"/>
  <c r="BK67" i="3"/>
  <c r="BJ67" i="3"/>
  <c r="BH63" i="3"/>
  <c r="CP54" i="3"/>
  <c r="BZ54" i="3"/>
  <c r="CA54" i="3" s="1"/>
  <c r="CB54" i="3" s="1"/>
  <c r="BO54" i="3"/>
  <c r="BN54" i="3"/>
  <c r="CQ54" i="3"/>
  <c r="CR54" i="3" s="1"/>
  <c r="BH50" i="3"/>
  <c r="CP78" i="3"/>
  <c r="BZ78" i="3"/>
  <c r="CA78" i="3" s="1"/>
  <c r="CB78" i="3" s="1"/>
  <c r="BO78" i="3"/>
  <c r="BN78" i="3"/>
  <c r="CQ78" i="3"/>
  <c r="CR78" i="3" s="1"/>
  <c r="BN68" i="3"/>
  <c r="CP68" i="3"/>
  <c r="CQ68" i="3" s="1"/>
  <c r="CR68" i="3" s="1"/>
  <c r="BZ68" i="3"/>
  <c r="CA68" i="3" s="1"/>
  <c r="CB68" i="3" s="1"/>
  <c r="BO68" i="3"/>
  <c r="BH62" i="3"/>
  <c r="BK60" i="3"/>
  <c r="BL60" i="3" s="1"/>
  <c r="BJ60" i="3"/>
  <c r="CL60" i="3"/>
  <c r="CM60" i="3" s="1"/>
  <c r="CN60" i="3" s="1"/>
  <c r="BV60" i="3"/>
  <c r="BW60" i="3" s="1"/>
  <c r="BX60" i="3" s="1"/>
  <c r="BK59" i="3"/>
  <c r="BJ59" i="3"/>
  <c r="CL59" i="3"/>
  <c r="CM59" i="3" s="1"/>
  <c r="CN59" i="3" s="1"/>
  <c r="BV59" i="3"/>
  <c r="BW59" i="3" s="1"/>
  <c r="BX59" i="3" s="1"/>
  <c r="BO69" i="3"/>
  <c r="BN69" i="3"/>
  <c r="CP69" i="3"/>
  <c r="CQ69" i="3" s="1"/>
  <c r="CR69" i="3" s="1"/>
  <c r="BZ69" i="3"/>
  <c r="CA69" i="3" s="1"/>
  <c r="CB69" i="3" s="1"/>
  <c r="BN66" i="3"/>
  <c r="CP66" i="3"/>
  <c r="CQ66" i="3" s="1"/>
  <c r="CR66" i="3" s="1"/>
  <c r="BZ66" i="3"/>
  <c r="CA66" i="3" s="1"/>
  <c r="CB66" i="3" s="1"/>
  <c r="BO66" i="3"/>
  <c r="CP56" i="3"/>
  <c r="CQ56" i="3" s="1"/>
  <c r="CR56" i="3" s="1"/>
  <c r="BZ56" i="3"/>
  <c r="CA56" i="3" s="1"/>
  <c r="CB56" i="3" s="1"/>
  <c r="BO56" i="3"/>
  <c r="BN56" i="3"/>
  <c r="BP45" i="3"/>
  <c r="BP44" i="3"/>
  <c r="BP43" i="3"/>
  <c r="BV35" i="3"/>
  <c r="BW35" i="3" s="1"/>
  <c r="BX35" i="3" s="1"/>
  <c r="BK35" i="3"/>
  <c r="BJ35" i="3"/>
  <c r="CL35" i="3"/>
  <c r="CM35" i="3" s="1"/>
  <c r="CN35" i="3" s="1"/>
  <c r="BV24" i="3"/>
  <c r="BW24" i="3" s="1"/>
  <c r="BX24" i="3" s="1"/>
  <c r="BJ24" i="3"/>
  <c r="CL24" i="3"/>
  <c r="CM24" i="3" s="1"/>
  <c r="CN24" i="3" s="1"/>
  <c r="BK24" i="3"/>
  <c r="BH64" i="3"/>
  <c r="CL41" i="3"/>
  <c r="CM41" i="3" s="1"/>
  <c r="CN41" i="3" s="1"/>
  <c r="BV41" i="3"/>
  <c r="BW41" i="3" s="1"/>
  <c r="BX41" i="3" s="1"/>
  <c r="BK41" i="3"/>
  <c r="BJ41" i="3"/>
  <c r="CP38" i="3"/>
  <c r="CQ38" i="3" s="1"/>
  <c r="CR38" i="3" s="1"/>
  <c r="BZ38" i="3"/>
  <c r="CA38" i="3" s="1"/>
  <c r="CB38" i="3" s="1"/>
  <c r="BO38" i="3"/>
  <c r="BN38" i="3"/>
  <c r="BN21" i="3"/>
  <c r="CP21" i="3"/>
  <c r="CQ21" i="3" s="1"/>
  <c r="CR21" i="3" s="1"/>
  <c r="BO21" i="3"/>
  <c r="BZ21" i="3"/>
  <c r="CA21" i="3" s="1"/>
  <c r="CB21" i="3" s="1"/>
  <c r="BN15" i="3"/>
  <c r="CP15" i="3"/>
  <c r="CQ15" i="3" s="1"/>
  <c r="CR15" i="3" s="1"/>
  <c r="BO15" i="3"/>
  <c r="BZ15" i="3"/>
  <c r="CA15" i="3" s="1"/>
  <c r="CB15" i="3" s="1"/>
  <c r="CL56" i="3"/>
  <c r="CM56" i="3" s="1"/>
  <c r="CN56" i="3" s="1"/>
  <c r="BV56" i="3"/>
  <c r="BW56" i="3" s="1"/>
  <c r="BX56" i="3" s="1"/>
  <c r="BK56" i="3"/>
  <c r="BJ56" i="3"/>
  <c r="CL83" i="3"/>
  <c r="CM83" i="3" s="1"/>
  <c r="CN83" i="3" s="1"/>
  <c r="BV83" i="3"/>
  <c r="BW83" i="3" s="1"/>
  <c r="BX83" i="3" s="1"/>
  <c r="BK83" i="3"/>
  <c r="BJ83" i="3"/>
  <c r="CP31" i="3"/>
  <c r="CQ31" i="3" s="1"/>
  <c r="CR31" i="3" s="1"/>
  <c r="BZ31" i="3"/>
  <c r="CA31" i="3" s="1"/>
  <c r="CB31" i="3" s="1"/>
  <c r="BO31" i="3"/>
  <c r="BN31" i="3"/>
  <c r="BP27" i="3"/>
  <c r="CL22" i="3"/>
  <c r="CM22" i="3" s="1"/>
  <c r="CN22" i="3" s="1"/>
  <c r="BV22" i="3"/>
  <c r="BW22" i="3" s="1"/>
  <c r="BX22" i="3" s="1"/>
  <c r="BK22" i="3"/>
  <c r="BJ22" i="3"/>
  <c r="BL129" i="3" l="1"/>
  <c r="BL29" i="3"/>
  <c r="BP116" i="3"/>
  <c r="BP85" i="3"/>
  <c r="BP20" i="3"/>
  <c r="BL80" i="3"/>
  <c r="BL101" i="3"/>
  <c r="BP14" i="3"/>
  <c r="BL75" i="3"/>
  <c r="BL71" i="3"/>
  <c r="BL95" i="3"/>
  <c r="BL22" i="3"/>
  <c r="BP31" i="3"/>
  <c r="BP56" i="3"/>
  <c r="BP68" i="3"/>
  <c r="BL146" i="3"/>
  <c r="BP65" i="3"/>
  <c r="BL73" i="3"/>
  <c r="BP103" i="3"/>
  <c r="BL116" i="3"/>
  <c r="BL70" i="3"/>
  <c r="BP64" i="3"/>
  <c r="BL65" i="3"/>
  <c r="BT146" i="3"/>
  <c r="BP36" i="3"/>
  <c r="BL17" i="3"/>
  <c r="BL19" i="3"/>
  <c r="BP82" i="3"/>
  <c r="BL97" i="3"/>
  <c r="BP67" i="3"/>
  <c r="BL90" i="3"/>
  <c r="BL100" i="3"/>
  <c r="BP104" i="3"/>
  <c r="BL108" i="3"/>
  <c r="BL41" i="3"/>
  <c r="BL24" i="3"/>
  <c r="BP66" i="3"/>
  <c r="BL96" i="3"/>
  <c r="BL98" i="3"/>
  <c r="BL123" i="3"/>
  <c r="BL127" i="3"/>
  <c r="BP119" i="3"/>
  <c r="BL15" i="3"/>
  <c r="BT14" i="3"/>
  <c r="BP59" i="3"/>
  <c r="BP147" i="3"/>
  <c r="BP63" i="3"/>
  <c r="BP88" i="3"/>
  <c r="BL99" i="3"/>
  <c r="BL13" i="3"/>
  <c r="BL16" i="3"/>
  <c r="BT54" i="3"/>
  <c r="BL61" i="3"/>
  <c r="BL72" i="3"/>
  <c r="BP114" i="3"/>
  <c r="BL56" i="3"/>
  <c r="BP15" i="3"/>
  <c r="BP69" i="3"/>
  <c r="BL88" i="3"/>
  <c r="BP120" i="3"/>
  <c r="BP35" i="3"/>
  <c r="BL44" i="3"/>
  <c r="BP52" i="3"/>
  <c r="BL66" i="3"/>
  <c r="BP71" i="3"/>
  <c r="BP131" i="3"/>
  <c r="BP86" i="3"/>
  <c r="BL102" i="3"/>
  <c r="BT133" i="3"/>
  <c r="BT137" i="3"/>
  <c r="BL135" i="3"/>
  <c r="BT147" i="3"/>
  <c r="BP143" i="3"/>
  <c r="BP138" i="3"/>
  <c r="BP87" i="3"/>
  <c r="BP94" i="3"/>
  <c r="BT112" i="3"/>
  <c r="BP133" i="3"/>
  <c r="BL131" i="3"/>
  <c r="BT143" i="3"/>
  <c r="BL145" i="3"/>
  <c r="BL126" i="3"/>
  <c r="BL141" i="3"/>
  <c r="BP145" i="3"/>
  <c r="BP21" i="3"/>
  <c r="BP78" i="3"/>
  <c r="BP54" i="3"/>
  <c r="BP79" i="3"/>
  <c r="BP62" i="3"/>
  <c r="BP84" i="3"/>
  <c r="BP93" i="3"/>
  <c r="BP146" i="3"/>
  <c r="BP129" i="3"/>
  <c r="BL147" i="3"/>
  <c r="BL25" i="3"/>
  <c r="BL28" i="3"/>
  <c r="BL39" i="3"/>
  <c r="BP41" i="3"/>
  <c r="BL46" i="3"/>
  <c r="BL119" i="3"/>
  <c r="BP118" i="3"/>
  <c r="BL84" i="3"/>
  <c r="BL125" i="3"/>
  <c r="BP135" i="3"/>
  <c r="BL30" i="3"/>
  <c r="BT41" i="3"/>
  <c r="BP17" i="3"/>
  <c r="BL74" i="3"/>
  <c r="BL81" i="3"/>
  <c r="BL86" i="3"/>
  <c r="BP95" i="3"/>
  <c r="BL20" i="3"/>
  <c r="BP18" i="3"/>
  <c r="BL42" i="3"/>
  <c r="BP55" i="3"/>
  <c r="BP83" i="3"/>
  <c r="BT13" i="3"/>
  <c r="BP33" i="3"/>
  <c r="BL55" i="3"/>
  <c r="BP105" i="3"/>
  <c r="BP112" i="3"/>
  <c r="BL105" i="3"/>
  <c r="BL62" i="3"/>
  <c r="BT62" i="3"/>
  <c r="BP61" i="3"/>
  <c r="BP81" i="3"/>
  <c r="BP126" i="3"/>
  <c r="BT135" i="3"/>
  <c r="BL67" i="3"/>
  <c r="BL106" i="3"/>
  <c r="BL49" i="3"/>
  <c r="BL83" i="3"/>
  <c r="BP38" i="3"/>
  <c r="BP90" i="3"/>
  <c r="BT145" i="3"/>
  <c r="BL143" i="3"/>
  <c r="BP139" i="3"/>
  <c r="BL144" i="3"/>
  <c r="BL18" i="3"/>
  <c r="BL21" i="3"/>
  <c r="BL26" i="3"/>
  <c r="BP22" i="3"/>
  <c r="BL43" i="3"/>
  <c r="BL45" i="3"/>
  <c r="BL47" i="3"/>
  <c r="BT52" i="3"/>
  <c r="BT61" i="3"/>
  <c r="BP73" i="3"/>
  <c r="BP113" i="3"/>
  <c r="BP106" i="3"/>
  <c r="BP110" i="3"/>
  <c r="BP121" i="3"/>
  <c r="BP34" i="3"/>
  <c r="BP50" i="3"/>
  <c r="BL85" i="3"/>
  <c r="BL121" i="3"/>
  <c r="BL139" i="3"/>
  <c r="BL23" i="3"/>
  <c r="BP23" i="3"/>
  <c r="BT55" i="3"/>
  <c r="BL31" i="3"/>
  <c r="BP37" i="3"/>
  <c r="BP70" i="3"/>
  <c r="BP74" i="3"/>
  <c r="BP80" i="3"/>
  <c r="BL93" i="3"/>
  <c r="BP92" i="3"/>
  <c r="BP97" i="3"/>
  <c r="BP108" i="3"/>
  <c r="BP115" i="3"/>
  <c r="BP127" i="3"/>
  <c r="BL35" i="3"/>
  <c r="BL59" i="3"/>
  <c r="BL82" i="3"/>
  <c r="BL77" i="3"/>
  <c r="BP75" i="3"/>
  <c r="BT79" i="3"/>
  <c r="BL87" i="3"/>
  <c r="BP96" i="3"/>
  <c r="BP100" i="3"/>
  <c r="BL27" i="3"/>
  <c r="BP40" i="3"/>
  <c r="BP58" i="3"/>
  <c r="BP39" i="3"/>
  <c r="BL76" i="3"/>
  <c r="BL58" i="3"/>
  <c r="BL104" i="3"/>
  <c r="BP32" i="3"/>
  <c r="BL64" i="3"/>
  <c r="BP117" i="3"/>
</calcChain>
</file>

<file path=xl/sharedStrings.xml><?xml version="1.0" encoding="utf-8"?>
<sst xmlns="http://schemas.openxmlformats.org/spreadsheetml/2006/main" count="702" uniqueCount="219">
  <si>
    <t>ESTUDIO DE PRECIOS DE MERCADO</t>
  </si>
  <si>
    <t>CÓDIGO: GJC-FT09</t>
  </si>
  <si>
    <t>VERSIÓN N° 05</t>
  </si>
  <si>
    <t>GESTIÓN JURÍDICA Y CONTRACTUAL</t>
  </si>
  <si>
    <t>FORMATO</t>
  </si>
  <si>
    <t>FECHA: FEBRERO DE 2017</t>
  </si>
  <si>
    <r>
      <t xml:space="preserve">NOMBRE DEL PROYECTO: </t>
    </r>
    <r>
      <rPr>
        <sz val="12"/>
        <rFont val="Arial Narrow"/>
        <family val="2"/>
      </rPr>
      <t>Prestación del servicio de mantenimiento preventivo y correctivo a los vehículos de propiedad de la Terminal de Transporte S.A, incluido el suministro de repuestos.</t>
    </r>
  </si>
  <si>
    <t>PRESUPUESTO OFICIAL PARA LA CONTRATACIÓN DE ESTE OBJETO:</t>
  </si>
  <si>
    <t>ÍTEM</t>
  </si>
  <si>
    <t>SERVICIOS</t>
  </si>
  <si>
    <t>COMPONENTE</t>
  </si>
  <si>
    <t>MAZDA BT50 B25D49 MT 2500CC 4X4</t>
  </si>
  <si>
    <t xml:space="preserve"> NISSAN NP 300 FRONTIER 2,5L </t>
  </si>
  <si>
    <t>MG ZSEV EDU AT COM</t>
  </si>
  <si>
    <t>VALOR UNITARIO</t>
  </si>
  <si>
    <t>IVA</t>
  </si>
  <si>
    <t>VALOR UNITARIO INCLUIDO IVA</t>
  </si>
  <si>
    <t>SERVICIO ELÉCTRICO -INCLUIDA MANO DE OBRA</t>
  </si>
  <si>
    <t>ARREGLO GENERAL DE LUCES</t>
  </si>
  <si>
    <t>REPUESTOS</t>
  </si>
  <si>
    <t>MANO DE OBRA</t>
  </si>
  <si>
    <t>REPARACION ALTERNADOR</t>
  </si>
  <si>
    <t>REPARACION ARRANQUE</t>
  </si>
  <si>
    <t>MANTENIMIENTO DE BATERIA</t>
  </si>
  <si>
    <t>REPARACION DE MOTOR LIMPIABRISAS</t>
  </si>
  <si>
    <t>SERVICIO SUSPENSIÓN- INCLUIDA MANO DE OBRA</t>
  </si>
  <si>
    <t>CAMBIO TERMINALES DIRECCION (valor unitario)</t>
  </si>
  <si>
    <t>CAMBIO AMORTIGUADORES DELANTEROS</t>
  </si>
  <si>
    <t>CAMBIO AMORTIGUADORES TRASEROS</t>
  </si>
  <si>
    <t>CAMBIO RODAMIENTOS TRASEROS</t>
  </si>
  <si>
    <t xml:space="preserve">CAMBIO RODAMIENTOS DELANTEROS </t>
  </si>
  <si>
    <t>CAMBIO TIJERAS (valor unitario)</t>
  </si>
  <si>
    <t>CAMBIO BUJES TIJERAS (valor por cada tijera)</t>
  </si>
  <si>
    <t>CAMBIO BUJES VARILLA ESTABILIZADORA</t>
  </si>
  <si>
    <t>CAMBIOS ROTULA SUPERIOR E INFERIOR (valor unitario)</t>
  </si>
  <si>
    <t>BALANCEO RINES (valor unitario)</t>
  </si>
  <si>
    <t xml:space="preserve">CAMBIO AMORTIGUADORES DIRECCION </t>
  </si>
  <si>
    <t>CAMBIOS DE MUÑECOS</t>
  </si>
  <si>
    <t xml:space="preserve">CAMBIO VARILLA CENTRAL </t>
  </si>
  <si>
    <t>CAMBIO RETEN EJE</t>
  </si>
  <si>
    <t xml:space="preserve">ALINEACION DIRECCION </t>
  </si>
  <si>
    <t>RECTIFICACIÓN DE RINES (valor unitario)</t>
  </si>
  <si>
    <t>REPARACION DE DIRECCION</t>
  </si>
  <si>
    <t>BANCO DE PRUEBAS</t>
  </si>
  <si>
    <t>SERVICIO FRENOS - INCLUIDA MANO DE OBRA</t>
  </si>
  <si>
    <t>REPARACION GENERAL</t>
  </si>
  <si>
    <t>CAMBIO PASTILLAS</t>
  </si>
  <si>
    <t>CAMBIO DISCO (valor unitario)</t>
  </si>
  <si>
    <t>CAMBIO BOMBA FRENOS</t>
  </si>
  <si>
    <t>CAMBIO JUEGO DE BANDAS TRASERAS (valor unitario)</t>
  </si>
  <si>
    <t>DESMONTAR Y MONTAR BOSTER</t>
  </si>
  <si>
    <t xml:space="preserve">CAMBIO CILINDRO RUEDA </t>
  </si>
  <si>
    <t>CAMBIO CHUPAS CILINDRO</t>
  </si>
  <si>
    <t>RECTIFICACION CAMPANAS (valor unitario)</t>
  </si>
  <si>
    <t>RECTIFICACION DISCOS (valor unitario)</t>
  </si>
  <si>
    <t>GRADUACION Y PURGA DE FRENOS</t>
  </si>
  <si>
    <t>SERVICIO EMBRAGUE - INCLUIDA MANO DE OBRA</t>
  </si>
  <si>
    <t>CAMBIO DE EMBRAGUE (kit completo: disco, prensa y bomba)</t>
  </si>
  <si>
    <t>CAMBIO BOMBA AUXILIAR</t>
  </si>
  <si>
    <t>CAMBIO BOMBA PRINCIPAL</t>
  </si>
  <si>
    <t>CAMBIO BOMBA EMBRAGUE</t>
  </si>
  <si>
    <t>SERVICIO MOTOR - INCLUIDA MANO DE OBRA</t>
  </si>
  <si>
    <t>RECTIFICACION MOTOR</t>
  </si>
  <si>
    <t>SINCRONIZACIÓN MOTOR</t>
  </si>
  <si>
    <t>CAMBIO EMPAQUE CULATA</t>
  </si>
  <si>
    <t>CAMBIO RETEN POLEA DEL CIGÜEÑAL</t>
  </si>
  <si>
    <t>CAMBIO RETEN TRASERO DEL CIGÜEÑAL</t>
  </si>
  <si>
    <t>CAMBIO DE ACEITE (incluye aceite, cambio de filtros de aire y aceite y arandela del Carter)</t>
  </si>
  <si>
    <t>REVISION DE INSTALACION ELECTRICA</t>
  </si>
  <si>
    <t>LAVADO DE INYECTORES</t>
  </si>
  <si>
    <t xml:space="preserve">ESCANEO </t>
  </si>
  <si>
    <t>ANALISIS DE GASES</t>
  </si>
  <si>
    <t>LIMPIEZA DE SENSORES</t>
  </si>
  <si>
    <t>CAJA DE VELOCIDADES -INCLUIDA MANO DE OBRA</t>
  </si>
  <si>
    <t>CAMBIO RETEN CONTROL CAMBIOS</t>
  </si>
  <si>
    <t>ARREGLO CAJA DE VELOCIDADES</t>
  </si>
  <si>
    <t>CAMBIO BUJES CONTROL CAMBIOS</t>
  </si>
  <si>
    <t>SERVICIOS VARIOS - INCLUIDA MANO DE OBRA</t>
  </si>
  <si>
    <t>PREALISTAMIENTO PARA REVISIÓN TÉCNICO MECÁNICA ANUAL</t>
  </si>
  <si>
    <t>REVISION TECNICOMECANICA ANUAL</t>
  </si>
  <si>
    <t>VALOR CDA</t>
  </si>
  <si>
    <t>REVISION SISTEMA DE GAS ANUAL</t>
  </si>
  <si>
    <t>DESMONTAR Y MONTAR TANQUE DE COMBUSTIBLE</t>
  </si>
  <si>
    <t>DESPINCHE LLANTA NORMAL (valor unitario. Incluye un parche)</t>
  </si>
  <si>
    <t>LAVADO GENERAL</t>
  </si>
  <si>
    <t>LAVADO DE MOTOR</t>
  </si>
  <si>
    <t>ENGRASE GENERAL</t>
  </si>
  <si>
    <t>SERVICIO DE GRUA (valor por trayecto dentro de Bogotá)</t>
  </si>
  <si>
    <t>SERVICIO DE DESVARE</t>
  </si>
  <si>
    <t xml:space="preserve">CAMBIO CRUCETAS CARDAN </t>
  </si>
  <si>
    <t xml:space="preserve">LAVADO TAPICERIA </t>
  </si>
  <si>
    <t xml:space="preserve">ROTACION LLANTAS </t>
  </si>
  <si>
    <t>MANTENIMIENTO DE AIRE ACONDICIONADO (incluye limpieza del sistema, cambio de filtro y carga de aire acondicionado)</t>
  </si>
  <si>
    <t>VULCANIZACION DE LLANTAS (valor unitario)</t>
  </si>
  <si>
    <t>N/A</t>
  </si>
  <si>
    <t xml:space="preserve">Revisó y aprobó:  </t>
  </si>
  <si>
    <t>Directora de Recursos Físicos (e)</t>
  </si>
  <si>
    <t xml:space="preserve">Líder de Proyecto </t>
  </si>
  <si>
    <t>Proyectó: Manuel Antonio Santamaría Guzmán/Técnico 3/Subgerencia Corporativa</t>
  </si>
  <si>
    <t>cot 1</t>
  </si>
  <si>
    <t>cot 2</t>
  </si>
  <si>
    <t>cot 3</t>
  </si>
  <si>
    <t xml:space="preserve">NISSAN NP 300 FRONTIER 2,5L </t>
  </si>
  <si>
    <t>ANÁLISIS PROMEDIO</t>
  </si>
  <si>
    <t>Promedio</t>
  </si>
  <si>
    <t>Desviación Estándar</t>
  </si>
  <si>
    <t>Coeficiente de Variación</t>
  </si>
  <si>
    <t>Mediana</t>
  </si>
  <si>
    <t>Media Geométrica</t>
  </si>
  <si>
    <t>ANÁLISIS MEDIANA</t>
  </si>
  <si>
    <t>ANÁLISIS MEDIA GEOMÉTRICA</t>
  </si>
  <si>
    <t>VALOR PROMEDIO PRECIOS UNITARIOS INCLUIDO IVA
(PRECIOS REFERENCIA)</t>
  </si>
  <si>
    <t>VALOR MEDIA GEOMÉTRICA PRECIOS UNITARIOS INCLUIDO IVA
(COMO TECHO A OFERTAR)</t>
  </si>
  <si>
    <t>COTIZACIÓN 1:</t>
  </si>
  <si>
    <t>COTIZACIONES RECIBIDAS</t>
  </si>
  <si>
    <t>EJECUCIÓN EN MESES</t>
  </si>
  <si>
    <t>COTIZACIÓN 2:</t>
  </si>
  <si>
    <t>COTIZACIÓN 3:</t>
  </si>
  <si>
    <t>PRESUPUESTO ASIGNADO EN PLAN ANUAL DE ADQUISICIONES 2024:</t>
  </si>
  <si>
    <t>Revisó: Manuel Fernando Cifuentes Bonilla/Profesional 3/Subgerencia Corporativa</t>
  </si>
  <si>
    <t>PRESUPUESTO SEGÚN PAA</t>
  </si>
  <si>
    <t>De acuerdo con el presupuesto asignado para la actual vigencia, para cumplir con el objetivo propuesto que se describirá a continuación: " Prestación del servicio de mantenimiento preventivo y correctivo a los vehículos de propiedad de la Terminal de Transporte S.A, incluido el suministro de repuestos." es la suma de hasta $ 31.209.000 Incluido IVA, gastos directos, indirectos e impuestos en los que deba incurrir el contratista para el cumplimiento del contrato,  los cuales se irán descontando según necesidad del servicio de una bolsa monto agotable. Se anexan las respectivas cotizaciones.</t>
  </si>
  <si>
    <r>
      <t xml:space="preserve">Concepto:  </t>
    </r>
    <r>
      <rPr>
        <sz val="12"/>
        <rFont val="Arial Narrow"/>
        <family val="2"/>
      </rPr>
      <t>Se recomienda para la futura contratación la media geométrica de los valores unitarios por ítem del análisis de precios del presente estudio de mercado, como valor referencia techo es decir los relacionados en la columna "Valor Total Sugerido” (como techo a ofertar), TREINTA Y UN MILLONES DOSCIENTOS NUEVE MIL PESOS M/CTE ($31.209.000) IVA incluido, gastos directos, indirectos e impuestos en los que deba incurrir el contratista para el cumplimiento del contrato.  A partir de la cual se deberá surtir el proceso de contratación conforme al Manual de contratación.</t>
    </r>
  </si>
  <si>
    <t xml:space="preserve">RAFAEL MAURICIO CAMARGO FLÓREZ </t>
  </si>
  <si>
    <t xml:space="preserve">Lider de Proyecto </t>
  </si>
  <si>
    <t>EDUARDO GONZÁLEZ MORA</t>
  </si>
  <si>
    <t>Subgerente Corporativo</t>
  </si>
  <si>
    <t>Director de Recursos Fisicos y Negocios</t>
  </si>
  <si>
    <t>TOYOTA FORTUNER 2,7L MT 2700 CC 4x2</t>
  </si>
  <si>
    <t xml:space="preserve">TOYOTA </t>
  </si>
  <si>
    <r>
      <rPr>
        <b/>
        <sz val="12"/>
        <rFont val="Arial Narrow"/>
        <family val="2"/>
      </rPr>
      <t>Observaciones:</t>
    </r>
    <r>
      <rPr>
        <sz val="12"/>
        <rFont val="Arial Narrow"/>
        <family val="2"/>
      </rPr>
      <t xml:space="preserve"> Para el presente análisis la Subgerencia Corporativa procedió a realizar el estudio de precios del mercado publicando la solicitud de información a los proveedores con referencia COT-45-2022 en la plataforma del SECOP II, dando publicidad a 535 empresas que cumplen con el objeto a contratar y por correo electrónico cotizaciones@terminaldetransporte.gov.co a 36 empresas; se recibieron cuatro (4) cotizaciones de las siguientes empresas: AUTOCARS INGENIERÍAS S.A.S, CENTRO CAR 19 LTDA, TALLERES TECNAUTOS S.A.S Y BUSSINESS CAR COLOMBIA S.A.S., esta última no fue tomada en cuenta ya que no cotizó una cantidad importante de ítems.
En mesa de trabajo del dia 26 de septiembre de 2024 el lider solicita eliminar los siguientes items del vehiculo MG ZSEV EDU AT COM: del 2 al 14,  del 16 al 19, 23, 24, del 26 al 33, del 35 al 49, del 51 al 57, 60, 64 teniendo en cuenta que el vehículo es eléctrico.   
El director de Recursos Físicos y negocios de la entidad revisó las cotizaciones y consideró que los ítems presentados cumplen con las características solicitadas en las especificaciones técnicas (ver su firma en el presente estudio).  
Se procedió a realizar el análisis de valores unitarios de acuerdo a cada cotización, donde se aplicó la metodología de media aritmética para obtener el valor unitario promedio de las cotizaciones por cada ítem.  Teniendo en cuenta que los datos están dispersos, el promedio no sería la herramienta más recomendable, considerando que un dato más alejado (Mayor valor) o más cercano (Menor Valor) distorsiona el resultado, el cual no refleja los valores reales del mercado, por lo anterior, se resuelve tomar la media geométrica la cual es una herramienta de promedio que privilegia los valores bajos y es menos sensible a los valores extremos, para obtener valores unitarios de referencia más cercano a los del mercado.  Teniendo en cuenta lo anterior, se recomienda como valor de referencia para el presente proceso, el valor unitario de la media geométrica por ítem las cotizaciones presentadas.</t>
    </r>
  </si>
  <si>
    <t>FECHA: 26 DE SEPTIEMBRE 2024. 
Fecha Modificación: 03/10/2024</t>
  </si>
  <si>
    <t>SERVICIO CAJA DE VELOCIDADES - INCLUIDA MANO DE OBRA</t>
  </si>
  <si>
    <t>NISSAN NP 300 FRONTIER 2,5L (2019)
(Pick ups cabina doble y sencilla)</t>
  </si>
  <si>
    <t>MG ZSEV EDU AT COM (2024)
 (Pick ups cabina doble y sencilla)</t>
  </si>
  <si>
    <t xml:space="preserve">HYUNDAI - STARIA PANEL 2.2 L PASAJEROS 2026 
(VAN DE PASAJEROS) </t>
  </si>
  <si>
    <t>HYUNDAI - STARIA PANEL 2.2 L PASAJEROS</t>
  </si>
  <si>
    <t>ARREGLO GENERAL DE LUCES INCLUYE MANO DE OBRA</t>
  </si>
  <si>
    <t>REPARACION ALTERNADOR INCLUYE MANO DE OBRA</t>
  </si>
  <si>
    <t>REPARACION ARRANQUE INCLUYE MANO DE OBRA</t>
  </si>
  <si>
    <t>MANTENIMIENTO DE BATERIA INCLUYE MANO DE OBRA</t>
  </si>
  <si>
    <t>REPARACIÓN MOTOR ELEVAVIDRIOS (valor unitario por vidrio, incluye mano de obra)</t>
  </si>
  <si>
    <t>CAMBIO SISTEMA ELEVAVIDRIOS (valor unitario por vidrio, incluye mano de obra)</t>
  </si>
  <si>
    <t>REPARACION DE MOTOR LIMPIABRISAS INCLUYE MANO DE OBRA</t>
  </si>
  <si>
    <t>CAMBIO TERMINALES DIRECCION (valor unitario, incluye mano de obra)</t>
  </si>
  <si>
    <t>CAMBIO AMORTIGUADORES DELANTEROS, INCLUYE MANO DE OBRA</t>
  </si>
  <si>
    <t>CAMBIO AMORTIGUADORES TRASEROS, INCLUYE MANO DE OBRA</t>
  </si>
  <si>
    <t>CAMBIO RODAMIENTOS TRASEROS, INCLUYE MANO DE OBRA</t>
  </si>
  <si>
    <t>CAMBIO RODAMIENTOS DELANTEROS INCLUYE MANO DE OBRA</t>
  </si>
  <si>
    <t>CAMBIO TIJERAS (valor unitario, icluye mano de obra)</t>
  </si>
  <si>
    <t>CAMBIO BUJES TIJERAS (valor por cada tijera, incluye mano de obra)</t>
  </si>
  <si>
    <t>CAMBIO BUJES VARILLA ESTABILIZADORA, INCLUYE MANO DE OBRA</t>
  </si>
  <si>
    <t>CAMBIOS ROTULA SUPERIOR E INFERIOR (valor unitario, incluye mano de obra.)</t>
  </si>
  <si>
    <t>BALANCEO RINES (valor unitario, incluye mano de obra.)</t>
  </si>
  <si>
    <t xml:space="preserve">CAMBIO AMORTIGUADORES DIRECCION, INCLUYE MANO DE OBRA </t>
  </si>
  <si>
    <t>CAMBIOS DE MUÑECOS, INCLUYE MANO DE OBRA</t>
  </si>
  <si>
    <t>CAMBIO VARILLA CENTRAL, INCLUYE MANO DE OBRA</t>
  </si>
  <si>
    <t>CAMBIO RETEN EJE, INCLUYE MANO DE OBRA</t>
  </si>
  <si>
    <t>ALINEACION DIRECCION, INCLUYE MANO DE OBRA</t>
  </si>
  <si>
    <t>RECTIFICACIÓN DE RINES (valor unitario, incluye mano de obra)</t>
  </si>
  <si>
    <t>REPARACION DE DIRECCION, INCLUYE MANO DE OBRA</t>
  </si>
  <si>
    <t>REPARACION GENERAL, INCLUYE MANO DE OBRA</t>
  </si>
  <si>
    <t>CAMBIO PASTILLAS, INCLUYE MANO DE OBRA</t>
  </si>
  <si>
    <t>CAMBIO DISCO (valor unitario, incluye mano de obra)</t>
  </si>
  <si>
    <t>CAMBIO BOMBA FRENOS, INCLUYE MANO DE OBRA</t>
  </si>
  <si>
    <t>CAMBIO JUEGO DE BANDAS TRASERAS (valor unitario, incluye mano de obra)</t>
  </si>
  <si>
    <t>CAMBIO CILINDRO RUEDA, INCLUYE MANO DE OBRA</t>
  </si>
  <si>
    <t>CAMBIO CHUPAS CILINDRO, INCLUYE MANO DE OBRA</t>
  </si>
  <si>
    <t>RECTIFICACION CAMPANAS (valor unitario, incluye mano de obra)</t>
  </si>
  <si>
    <t>RECTIFICACION DISCOS (valor unitario, incluye mano de obra)</t>
  </si>
  <si>
    <t>GRADUACION Y PURGA DE FRENOS, INCLUYE MANO DE OBRA</t>
  </si>
  <si>
    <t>CAMBIO DE EMBRAGUE (kit completo: disco, prensa y bomba, incluye mano de obra)</t>
  </si>
  <si>
    <t>CAMBIO BOMBA AUXILIAR, INCLUYE, MANO DE OBRA</t>
  </si>
  <si>
    <t>CAMBIO BOMBA PRINCIPAL, INCLUYE MANO DE OBRA</t>
  </si>
  <si>
    <t>CAMBIO BOMBA EMBRAGUE, INCLUYE MANO DE OBRA.</t>
  </si>
  <si>
    <t>SINCRONIZACIÓN MOTOR, INCLUYE MANO DE OBRA</t>
  </si>
  <si>
    <t>CAMBIO EMPAQUE CULATA, INCLUYE MANO DE OBRA.</t>
  </si>
  <si>
    <t>CAMBIO RETEN POLEA DEL CIGÜEÑAL, INCLUYE MANO DE OBRA.</t>
  </si>
  <si>
    <t>CAMBIO RETEN TRASERO DEL CIGÜEÑAL, INCLUYE MANO DE OBRA</t>
  </si>
  <si>
    <t>CAMBIO DE KIT DE REPARTICIÓN (incluye correa/cadena, tensores, poleas y/o bomba de agua s. especificaciones de fabricante, incluye mano de obra)</t>
  </si>
  <si>
    <t>CAMBIO DE ACEITE (incluye aceite, mano de obra, cambio de filtro y arandela del Carter)</t>
  </si>
  <si>
    <t>REVISION DE INSTALACION ELECTRICA, INCLUYE MANO DE OBRA</t>
  </si>
  <si>
    <t>LAVADO DE INYECTORES, INCLUYE MANO DE OBRA</t>
  </si>
  <si>
    <t>ESCANEO, INCLUYE MANO DE OBRA</t>
  </si>
  <si>
    <t>ANALISIS DE GASES, INCLUYE MANO DE OBRA</t>
  </si>
  <si>
    <t>LIMPIEZA DE SENSORES, INCLUYE MANO DE OBRA</t>
  </si>
  <si>
    <t>CAMBIO RETEN CONTROL CAMBIOS, INCLUYE MANO DE OBRA</t>
  </si>
  <si>
    <t>ARREGLO CAJA DE VELOCIDADES, INCLUYE MANO DE OBRA</t>
  </si>
  <si>
    <t>CAMBIO BUJES CONTROL CAMBIOS, INCLUYE MANO DE OBRA</t>
  </si>
  <si>
    <t>REVISION TECNICOMECANICA ANUAL, INCLUYE MANO DE OBRA.</t>
  </si>
  <si>
    <t>REVISION SISTEMA DE GAS ANUAL, INCLUYE MANO DE OBRA</t>
  </si>
  <si>
    <t>SUMINISTRO E INSTALACIÓN DE LLANTAS (incluye válvula de alta presión y ajuste de estanqueidad) (valor unitario por llanta, incluye mano de obra) *</t>
  </si>
  <si>
    <t>DESPINCHE LLANTA NORMAL (valor unitario por llanta, incluye mano de obra.)</t>
  </si>
  <si>
    <t>DESMANCHADO Y POLICHADO (incluye todos los insumos requeridos y mano de obra.)</t>
  </si>
  <si>
    <t>ENGRASE GENERAL, INCLUYE MANO DE OBRA</t>
  </si>
  <si>
    <t>SUMINISTRO DE VIDRIO PANORÁMICO CERTIFICADO (Incluye desinstalación técnica de piezas dañadas, limpieza de marcos y montaje de nuevos cristales con adhesivos de poliuretano de alta resistencia para garantizar un sellado hermético, incluye mano de obra.)</t>
  </si>
  <si>
    <t>SUMINISTRO DE LUNETA TÉRMICA CERTIFICADA (Incluye desempañadores, desinstalación técnica de piezas dañadas, limpieza de marcos y montaje de nuevos cristales con adhesivos de poliuretano de alta resistencia para garantizar un sellado hermético, incluye mano de obra.)</t>
  </si>
  <si>
    <t>SUMINISTRO DE VIDRIOS LATERALES CERTIFICADOS (Incluye desinstalación técnica de piezas dañadas, limpieza de marcos y montaje de nuevos cristales con adhesivos de poliuretano de alta resistencia para garantizar un sellado hermético, incluye mano de obra.))</t>
  </si>
  <si>
    <t>POLARIZACIÓN DE VIDRIOS (Suministro de películas de alto desempeño con filtros de protección UV y rechazo de calor. Incluye retiro técnico de película anterior (si aplica), limpieza profunda de cristales e instalación de precisión sin burbujas ni imperfecciones, incluye mano de obra.)</t>
  </si>
  <si>
    <t>SERVICIO DE DESVARE, INCLUYE MANO DE OBRA</t>
  </si>
  <si>
    <t>ROTACION LLANTAS</t>
  </si>
  <si>
    <t>VULCANIZACION DE LLANTAS (valor unitario por llanta, incluye mano de obra)</t>
  </si>
  <si>
    <t>SERVICIO DE PERITAJE (Incluye: Informe de peritaje, inspección técnica, mecánica, estética y legal profunda, que abarca desde la estructura (chasis), motor, suspensión y frenos hasta un diagnóstico electrónico (scanner) y pruebas de ruta. Incluye verificación de antecedentes legales/siniestros en bases de datos y avalúo comercial.)</t>
  </si>
  <si>
    <t>SUMINISTRO DE GATO HIDRÁULICO (Tipo zorra con capacidad mínima de 2 toneladas)</t>
  </si>
  <si>
    <t>REPUESTOS / INSUMOS</t>
  </si>
  <si>
    <t>TRAYECTO</t>
  </si>
  <si>
    <t>UNIDAD</t>
  </si>
  <si>
    <t>ENJUAGUE (INCLUYE INSUMOS)</t>
  </si>
  <si>
    <t>LAVADO GENERAL (Chasis y parte inferior) (INCLUYE INSUMOS)</t>
  </si>
  <si>
    <r>
      <t xml:space="preserve">SERVICIO DE LATONERÍA Y PINTURA, INCLUYE INSUMOS Y MANO DE OBRA (Por pieza)(Reparación estructural de piezas recuperables y acabados de pintura de alta precisión para devolver la estética original.): </t>
    </r>
    <r>
      <rPr>
        <b/>
        <sz val="11"/>
        <color theme="1"/>
        <rFont val="Century Gothic"/>
        <family val="2"/>
      </rPr>
      <t>CAPÓ</t>
    </r>
  </si>
  <si>
    <r>
      <t xml:space="preserve">SERVICIO DE LATONERÍA Y PINTURA, INCLUYE INSUMOS Y MANO DE OBRA (Por pieza)(Reparación estructural de piezas recuperables y acabados de pintura de alta precisión para devolver la estética original.): </t>
    </r>
    <r>
      <rPr>
        <b/>
        <sz val="11"/>
        <color theme="1"/>
        <rFont val="Century Gothic"/>
        <family val="2"/>
      </rPr>
      <t>PUERTAS LATERALES DELANTERAS O TRASERAS INCLUYENDO ESTRIBOS.</t>
    </r>
  </si>
  <si>
    <r>
      <t xml:space="preserve">SERVICIO DE LATONERÍA Y PINTURA, INCLUYE INSUMOS Y MANO DE OBRA (Por pieza)(Reparación estructural de piezas recuperables y acabados de pintura de alta precisión para devolver la estética original.): </t>
    </r>
    <r>
      <rPr>
        <b/>
        <sz val="11"/>
        <color theme="1"/>
        <rFont val="Century Gothic"/>
        <family val="2"/>
      </rPr>
      <t>PARACHOQUES (BOMPER) DELANTERO O TRASERO</t>
    </r>
  </si>
  <si>
    <r>
      <t xml:space="preserve">SERVICIO DE LATONERÍA Y PINTURA, INCLUYE INSUMOS Y MANO DE OBRA (Por pieza)(Reparación estructural de piezas recuperables y acabados de pintura de alta precisión para devolver la estética original.): </t>
    </r>
    <r>
      <rPr>
        <b/>
        <sz val="11"/>
        <color theme="1"/>
        <rFont val="Century Gothic"/>
        <family val="2"/>
      </rPr>
      <t>PROTECTORES GUARDAFANGO DELANTEROS O TRASEROS</t>
    </r>
  </si>
  <si>
    <r>
      <t xml:space="preserve">SERVICIO DE LATONERÍA Y PINTURA, INCLUYE INSUMOS Y MANO DE OBRA (Por pieza)(Reparación estructural de piezas recuperables y acabados de pintura de alta precisión para devolver la estética original.): </t>
    </r>
    <r>
      <rPr>
        <b/>
        <sz val="11"/>
        <color theme="1"/>
        <rFont val="Century Gothic"/>
        <family val="2"/>
      </rPr>
      <t>PUERTA POSTERIOR (BAUL)</t>
    </r>
  </si>
  <si>
    <t>INSUMOS + MANO DE OBRA</t>
  </si>
  <si>
    <t xml:space="preserve"> VALOR UNITARIO INCLUIDO IVA - (VALOR SUGERIDO COMO TECHO A OFERTAR (PROMEDIO)</t>
  </si>
  <si>
    <t>ANEXO No.2 - PROPUESTA ECONÓMICA - MANTENIMIENTO DE VEHÍCULOS</t>
  </si>
  <si>
    <t>PRESUPUESTO SEGÚN PAA 2026</t>
  </si>
  <si>
    <t>FIRMA______________________________________________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</si>
</sst>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4" formatCode="_-&quot;$&quot;\ * #,##0.00_-;\-&quot;$&quot;\ * #,##0.00_-;_-&quot;$&quot;\ * &quot;-&quot;??_-;_-@_-"/>
    <numFmt numFmtId="43" formatCode="_-* #,##0.00_-;\-* #,##0.00_-;_-* &quot;-&quot;??_-;_-@_-"/>
    <numFmt numFmtId="164" formatCode="_(&quot;$&quot;\ * #,##0.00_);_(&quot;$&quot;\ * \(#,##0.00\);_(&quot;$&quot;\ * &quot;-&quot;??_);_(@_)"/>
    <numFmt numFmtId="165" formatCode="_(&quot;$&quot;\ * #,##0_);_(&quot;$&quot;\ * \(#,##0\);_(&quot;$&quot;\ * &quot;-&quot;??_);_(@_)"/>
    <numFmt numFmtId="166" formatCode="_-* #,##0_-;\-* #,##0_-;_-* &quot;-&quot;??_-;_-@_-"/>
    <numFmt numFmtId="167" formatCode="_-&quot;$&quot;\ * #,##0_-;\-&quot;$&quot;\ * #,##0_-;_-&quot;$&quot;\ * &quot;-&quot;??_-;_-@_-"/>
  </numFmts>
  <fonts count="28" x14ac:knownFonts="1">
    <font>
      <sz val="11"/>
      <color theme="1"/>
      <name val="Calibri"/>
      <family val="2"/>
      <scheme val="minor"/>
    </font>
    <font>
      <sz val="11"/>
      <color theme="1"/>
      <name val="Calibri"/>
      <family val="2"/>
      <scheme val="minor"/>
    </font>
    <font>
      <sz val="10"/>
      <name val="Arial"/>
      <family val="2"/>
    </font>
    <font>
      <sz val="10"/>
      <name val="Calibri"/>
      <family val="2"/>
      <scheme val="minor"/>
    </font>
    <font>
      <b/>
      <sz val="12"/>
      <name val="Arial Narrow"/>
      <family val="2"/>
    </font>
    <font>
      <b/>
      <sz val="10"/>
      <name val="Arial Narrow"/>
      <family val="2"/>
    </font>
    <font>
      <b/>
      <sz val="10"/>
      <name val="Calibri"/>
      <family val="2"/>
      <scheme val="minor"/>
    </font>
    <font>
      <sz val="10"/>
      <name val="Arial Narrow"/>
      <family val="2"/>
    </font>
    <font>
      <sz val="12"/>
      <name val="Arial Narrow"/>
      <family val="2"/>
    </font>
    <font>
      <b/>
      <sz val="11"/>
      <name val="Calibri"/>
      <family val="2"/>
      <scheme val="minor"/>
    </font>
    <font>
      <sz val="11"/>
      <name val="Calibri"/>
      <family val="2"/>
      <scheme val="minor"/>
    </font>
    <font>
      <b/>
      <sz val="11"/>
      <name val="Arial Narrow"/>
      <family val="2"/>
    </font>
    <font>
      <sz val="11"/>
      <name val="Arial Narrow"/>
      <family val="2"/>
    </font>
    <font>
      <sz val="12"/>
      <color rgb="FF000000"/>
      <name val="Arial Narrow"/>
      <family val="2"/>
    </font>
    <font>
      <sz val="11"/>
      <color theme="1"/>
      <name val="Arial Narrow"/>
      <family val="2"/>
    </font>
    <font>
      <sz val="12"/>
      <color theme="1"/>
      <name val="Arial Narrow"/>
      <family val="2"/>
    </font>
    <font>
      <b/>
      <sz val="11"/>
      <color theme="1"/>
      <name val="Arial Narrow"/>
      <family val="2"/>
    </font>
    <font>
      <b/>
      <sz val="12"/>
      <color theme="1"/>
      <name val="Arial Narrow"/>
      <family val="2"/>
    </font>
    <font>
      <b/>
      <sz val="12"/>
      <color rgb="FF000000"/>
      <name val="Arial Narrow"/>
      <family val="2"/>
    </font>
    <font>
      <sz val="10"/>
      <name val="Arial"/>
      <family val="2"/>
    </font>
    <font>
      <sz val="11"/>
      <color theme="1"/>
      <name val="Century Gothic"/>
      <family val="2"/>
    </font>
    <font>
      <sz val="11"/>
      <color rgb="FF000000"/>
      <name val="Century Gothic"/>
      <family val="2"/>
    </font>
    <font>
      <b/>
      <sz val="11"/>
      <color theme="1"/>
      <name val="Century Gothic"/>
      <family val="2"/>
    </font>
    <font>
      <sz val="11"/>
      <name val="Century Gothic"/>
      <family val="2"/>
    </font>
    <font>
      <sz val="10"/>
      <color rgb="FF000000"/>
      <name val="Times New Roman"/>
      <family val="1"/>
    </font>
    <font>
      <b/>
      <sz val="12"/>
      <color theme="1"/>
      <name val="Century Gothic"/>
      <family val="2"/>
    </font>
    <font>
      <b/>
      <sz val="11"/>
      <color rgb="FF000000"/>
      <name val="Century Gothic"/>
      <family val="2"/>
    </font>
    <font>
      <b/>
      <sz val="14"/>
      <color theme="1"/>
      <name val="Century Gothic"/>
      <family val="2"/>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5">
    <xf numFmtId="0" fontId="0" fillId="0" borderId="0"/>
    <xf numFmtId="44" fontId="1" fillId="0" borderId="0" applyFont="0" applyFill="0" applyBorder="0" applyAlignment="0" applyProtection="0"/>
    <xf numFmtId="42" fontId="1" fillId="0" borderId="0" applyFont="0" applyFill="0" applyBorder="0" applyAlignment="0" applyProtection="0"/>
    <xf numFmtId="0" fontId="2" fillId="0" borderId="0"/>
    <xf numFmtId="43" fontId="1" fillId="0" borderId="0" applyFont="0" applyFill="0" applyBorder="0" applyAlignment="0" applyProtection="0"/>
    <xf numFmtId="0" fontId="19" fillId="0" borderId="0"/>
    <xf numFmtId="16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2" fillId="0" borderId="0"/>
    <xf numFmtId="0" fontId="24" fillId="0" borderId="0"/>
    <xf numFmtId="44" fontId="24" fillId="0" borderId="0" applyFont="0" applyFill="0" applyBorder="0" applyAlignment="0" applyProtection="0"/>
    <xf numFmtId="9" fontId="24" fillId="0" borderId="0" applyFont="0" applyFill="0" applyBorder="0" applyAlignment="0" applyProtection="0"/>
    <xf numFmtId="0" fontId="2" fillId="0" borderId="0"/>
  </cellStyleXfs>
  <cellXfs count="187">
    <xf numFmtId="0" fontId="0" fillId="0" borderId="0" xfId="0"/>
    <xf numFmtId="0" fontId="9" fillId="0" borderId="0" xfId="3" applyFont="1" applyAlignment="1">
      <alignment horizontal="left" vertical="center"/>
    </xf>
    <xf numFmtId="0" fontId="12" fillId="0" borderId="0" xfId="3" applyFont="1" applyAlignment="1">
      <alignment vertical="center"/>
    </xf>
    <xf numFmtId="0" fontId="0" fillId="0" borderId="0" xfId="0" applyAlignment="1">
      <alignment vertical="center"/>
    </xf>
    <xf numFmtId="0" fontId="0" fillId="0" borderId="1" xfId="0" applyBorder="1" applyAlignment="1">
      <alignment vertical="center"/>
    </xf>
    <xf numFmtId="0" fontId="10" fillId="0" borderId="0" xfId="3" applyFont="1" applyAlignment="1">
      <alignment vertical="center"/>
    </xf>
    <xf numFmtId="0" fontId="9" fillId="0" borderId="0" xfId="3" applyFont="1" applyAlignment="1">
      <alignment vertical="center"/>
    </xf>
    <xf numFmtId="0" fontId="10" fillId="0" borderId="4" xfId="3" applyFont="1" applyBorder="1" applyAlignment="1">
      <alignment vertical="center"/>
    </xf>
    <xf numFmtId="0" fontId="9" fillId="0" borderId="4" xfId="3" applyFont="1" applyBorder="1" applyAlignment="1">
      <alignment horizontal="center" vertical="center"/>
    </xf>
    <xf numFmtId="0" fontId="9" fillId="0" borderId="0" xfId="3" applyFont="1" applyAlignment="1">
      <alignment horizontal="center" vertical="center"/>
    </xf>
    <xf numFmtId="0" fontId="9" fillId="0" borderId="0" xfId="3" applyFont="1" applyAlignment="1">
      <alignment horizontal="right" vertical="center"/>
    </xf>
    <xf numFmtId="0" fontId="12" fillId="0" borderId="0" xfId="3" applyFont="1" applyAlignment="1">
      <alignment vertical="center" wrapText="1"/>
    </xf>
    <xf numFmtId="0" fontId="10" fillId="0" borderId="0" xfId="3" applyFont="1" applyAlignment="1">
      <alignment horizontal="center" vertical="center"/>
    </xf>
    <xf numFmtId="0" fontId="7" fillId="0" borderId="0" xfId="3" applyFont="1" applyAlignment="1">
      <alignment horizontal="center" vertical="center"/>
    </xf>
    <xf numFmtId="0" fontId="7" fillId="0" borderId="0" xfId="3" applyFont="1" applyAlignment="1">
      <alignment horizontal="left" vertical="center"/>
    </xf>
    <xf numFmtId="42" fontId="15" fillId="0" borderId="1" xfId="0" applyNumberFormat="1" applyFont="1" applyBorder="1" applyAlignment="1">
      <alignment vertical="center"/>
    </xf>
    <xf numFmtId="42" fontId="15" fillId="0" borderId="1" xfId="2" applyFont="1" applyFill="1" applyBorder="1" applyAlignment="1">
      <alignment vertical="center" wrapText="1"/>
    </xf>
    <xf numFmtId="42" fontId="15" fillId="0" borderId="1" xfId="2" applyFont="1" applyFill="1" applyBorder="1" applyAlignment="1">
      <alignment vertical="center"/>
    </xf>
    <xf numFmtId="42" fontId="15" fillId="0" borderId="1" xfId="1" applyNumberFormat="1" applyFont="1" applyFill="1" applyBorder="1" applyAlignment="1">
      <alignment vertical="center"/>
    </xf>
    <xf numFmtId="0" fontId="0" fillId="0" borderId="1" xfId="0" applyBorder="1" applyAlignment="1">
      <alignment horizontal="center" vertical="center" wrapText="1"/>
    </xf>
    <xf numFmtId="42" fontId="15" fillId="0" borderId="6" xfId="2" applyFont="1" applyFill="1" applyBorder="1" applyAlignment="1">
      <alignment vertical="center" wrapText="1"/>
    </xf>
    <xf numFmtId="42" fontId="15" fillId="0" borderId="6" xfId="2" applyFont="1" applyFill="1" applyBorder="1" applyAlignment="1">
      <alignment vertical="center"/>
    </xf>
    <xf numFmtId="42" fontId="0" fillId="3" borderId="1" xfId="0" applyNumberFormat="1" applyFill="1" applyBorder="1" applyAlignment="1">
      <alignment vertical="center"/>
    </xf>
    <xf numFmtId="42" fontId="15" fillId="3" borderId="1" xfId="2" applyFont="1" applyFill="1" applyBorder="1" applyAlignment="1">
      <alignment vertical="center" wrapText="1"/>
    </xf>
    <xf numFmtId="42" fontId="15" fillId="3" borderId="1" xfId="0" applyNumberFormat="1" applyFont="1" applyFill="1" applyBorder="1" applyAlignment="1">
      <alignment vertical="center" wrapText="1"/>
    </xf>
    <xf numFmtId="42" fontId="15" fillId="3" borderId="1" xfId="2" applyFont="1" applyFill="1" applyBorder="1" applyAlignment="1">
      <alignment vertical="center"/>
    </xf>
    <xf numFmtId="42" fontId="15" fillId="3" borderId="1" xfId="0" applyNumberFormat="1" applyFont="1" applyFill="1" applyBorder="1" applyAlignment="1">
      <alignment vertical="center"/>
    </xf>
    <xf numFmtId="166" fontId="0" fillId="3" borderId="1" xfId="4" applyNumberFormat="1" applyFont="1" applyFill="1" applyBorder="1" applyAlignment="1">
      <alignment vertical="center"/>
    </xf>
    <xf numFmtId="43" fontId="0" fillId="3" borderId="1" xfId="4" applyFont="1" applyFill="1" applyBorder="1" applyAlignment="1">
      <alignment vertical="center"/>
    </xf>
    <xf numFmtId="42" fontId="15" fillId="0" borderId="1" xfId="0" applyNumberFormat="1" applyFont="1" applyFill="1" applyBorder="1" applyAlignment="1">
      <alignment vertical="center"/>
    </xf>
    <xf numFmtId="0" fontId="0" fillId="0" borderId="1" xfId="0" applyFill="1" applyBorder="1" applyAlignment="1">
      <alignment vertical="center"/>
    </xf>
    <xf numFmtId="0" fontId="0" fillId="0" borderId="0" xfId="0" applyAlignment="1">
      <alignment vertical="center" wrapText="1"/>
    </xf>
    <xf numFmtId="42" fontId="15" fillId="0" borderId="1" xfId="0" applyNumberFormat="1" applyFont="1" applyFill="1" applyBorder="1" applyAlignment="1">
      <alignment vertical="center" wrapText="1"/>
    </xf>
    <xf numFmtId="42" fontId="15" fillId="0" borderId="0" xfId="2" applyFont="1" applyFill="1" applyBorder="1" applyAlignment="1">
      <alignment vertical="center"/>
    </xf>
    <xf numFmtId="42" fontId="0" fillId="0" borderId="1" xfId="0" applyNumberFormat="1" applyFill="1" applyBorder="1" applyAlignment="1">
      <alignment vertical="center"/>
    </xf>
    <xf numFmtId="0" fontId="0" fillId="0" borderId="0" xfId="0" applyFill="1" applyAlignment="1">
      <alignment vertical="center"/>
    </xf>
    <xf numFmtId="166" fontId="0" fillId="0" borderId="1" xfId="4" applyNumberFormat="1" applyFont="1" applyFill="1" applyBorder="1" applyAlignment="1">
      <alignment vertical="center"/>
    </xf>
    <xf numFmtId="43" fontId="0" fillId="0" borderId="1" xfId="4" applyFont="1" applyFill="1" applyBorder="1" applyAlignment="1">
      <alignment vertical="center"/>
    </xf>
    <xf numFmtId="42" fontId="15" fillId="3" borderId="1" xfId="1" applyNumberFormat="1" applyFont="1" applyFill="1" applyBorder="1" applyAlignment="1">
      <alignment vertical="center"/>
    </xf>
    <xf numFmtId="42" fontId="15" fillId="0" borderId="6" xfId="0" applyNumberFormat="1" applyFont="1" applyFill="1" applyBorder="1" applyAlignment="1">
      <alignment vertical="center"/>
    </xf>
    <xf numFmtId="0" fontId="0" fillId="0" borderId="0" xfId="0" applyFill="1" applyAlignment="1">
      <alignment vertical="center" wrapText="1"/>
    </xf>
    <xf numFmtId="0" fontId="0" fillId="3" borderId="1" xfId="0" applyFill="1" applyBorder="1" applyAlignment="1">
      <alignment vertical="center"/>
    </xf>
    <xf numFmtId="0" fontId="3" fillId="0" borderId="0" xfId="3" applyFont="1" applyBorder="1" applyAlignment="1">
      <alignment vertical="center" wrapText="1"/>
    </xf>
    <xf numFmtId="0" fontId="0" fillId="0" borderId="0" xfId="0" applyBorder="1" applyAlignment="1">
      <alignment vertical="center"/>
    </xf>
    <xf numFmtId="0" fontId="18" fillId="2" borderId="2" xfId="0" applyFont="1" applyFill="1" applyBorder="1" applyAlignment="1">
      <alignment vertical="center" wrapText="1"/>
    </xf>
    <xf numFmtId="0" fontId="18" fillId="2" borderId="7" xfId="0" applyFont="1" applyFill="1" applyBorder="1" applyAlignment="1">
      <alignment vertical="center" wrapText="1"/>
    </xf>
    <xf numFmtId="0" fontId="7" fillId="0" borderId="0" xfId="3" applyFont="1" applyAlignment="1">
      <alignment vertical="center"/>
    </xf>
    <xf numFmtId="0" fontId="8" fillId="7" borderId="0" xfId="5" applyFont="1" applyFill="1" applyAlignment="1">
      <alignment horizontal="left" wrapText="1"/>
    </xf>
    <xf numFmtId="0" fontId="8" fillId="7" borderId="0" xfId="5" applyFont="1" applyFill="1" applyAlignment="1">
      <alignment horizontal="center"/>
    </xf>
    <xf numFmtId="0" fontId="4" fillId="7" borderId="0" xfId="5" applyFont="1" applyFill="1" applyBorder="1"/>
    <xf numFmtId="0" fontId="4" fillId="0" borderId="0" xfId="5" applyFont="1" applyBorder="1"/>
    <xf numFmtId="0" fontId="0" fillId="0" borderId="4" xfId="0" applyBorder="1" applyAlignment="1">
      <alignment vertical="center"/>
    </xf>
    <xf numFmtId="0" fontId="9" fillId="7" borderId="4" xfId="5" applyFont="1" applyFill="1" applyBorder="1"/>
    <xf numFmtId="0" fontId="4" fillId="7" borderId="4" xfId="5" applyFont="1" applyFill="1" applyBorder="1"/>
    <xf numFmtId="0" fontId="6" fillId="0" borderId="4" xfId="5" applyFont="1" applyBorder="1"/>
    <xf numFmtId="0" fontId="17" fillId="2" borderId="1" xfId="0" applyFont="1" applyFill="1" applyBorder="1" applyAlignment="1">
      <alignment vertical="center" wrapText="1"/>
    </xf>
    <xf numFmtId="0" fontId="17" fillId="2" borderId="8" xfId="0" applyFont="1" applyFill="1" applyBorder="1" applyAlignment="1">
      <alignment vertical="center" wrapText="1"/>
    </xf>
    <xf numFmtId="0" fontId="17" fillId="2" borderId="9" xfId="0" applyFont="1" applyFill="1" applyBorder="1" applyAlignment="1">
      <alignment vertical="center" wrapText="1"/>
    </xf>
    <xf numFmtId="0" fontId="17" fillId="2" borderId="11" xfId="0" applyFont="1" applyFill="1" applyBorder="1" applyAlignment="1">
      <alignment vertical="center" wrapText="1"/>
    </xf>
    <xf numFmtId="0" fontId="17" fillId="2" borderId="4" xfId="0" applyFont="1" applyFill="1" applyBorder="1" applyAlignment="1">
      <alignment vertical="center" wrapText="1"/>
    </xf>
    <xf numFmtId="42" fontId="15" fillId="7" borderId="1" xfId="2" applyFont="1" applyFill="1" applyBorder="1" applyAlignment="1">
      <alignment vertical="center"/>
    </xf>
    <xf numFmtId="42" fontId="0" fillId="0" borderId="0" xfId="0" applyNumberFormat="1" applyFill="1" applyAlignment="1">
      <alignment vertical="center"/>
    </xf>
    <xf numFmtId="9" fontId="0" fillId="0" borderId="1" xfId="9" applyFont="1" applyFill="1" applyBorder="1" applyAlignment="1">
      <alignment vertical="center"/>
    </xf>
    <xf numFmtId="167" fontId="0" fillId="0" borderId="1" xfId="1" applyNumberFormat="1" applyFont="1" applyFill="1" applyBorder="1" applyAlignment="1">
      <alignment vertical="center"/>
    </xf>
    <xf numFmtId="0" fontId="0" fillId="0" borderId="1" xfId="0" applyBorder="1" applyAlignment="1">
      <alignment horizontal="center" vertical="center"/>
    </xf>
    <xf numFmtId="0" fontId="8" fillId="0" borderId="0" xfId="5" applyFont="1" applyAlignment="1">
      <alignment horizontal="center"/>
    </xf>
    <xf numFmtId="0" fontId="17" fillId="2" borderId="1"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1" fillId="0" borderId="0" xfId="3" applyFont="1" applyAlignment="1">
      <alignment horizontal="center" vertical="center"/>
    </xf>
    <xf numFmtId="0" fontId="12" fillId="0" borderId="0" xfId="3" applyFont="1" applyAlignment="1">
      <alignment horizontal="left" vertical="center" wrapText="1"/>
    </xf>
    <xf numFmtId="0" fontId="12" fillId="0" borderId="0" xfId="3" applyFont="1" applyAlignment="1">
      <alignment horizontal="center" vertical="center"/>
    </xf>
    <xf numFmtId="0" fontId="4" fillId="7" borderId="0" xfId="5" applyFont="1" applyFill="1" applyBorder="1" applyAlignment="1">
      <alignment horizontal="center"/>
    </xf>
    <xf numFmtId="0" fontId="4" fillId="0" borderId="0" xfId="5" applyFont="1" applyBorder="1" applyAlignment="1">
      <alignment horizont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42" fontId="15" fillId="3" borderId="6" xfId="0" applyNumberFormat="1" applyFont="1" applyFill="1" applyBorder="1" applyAlignment="1">
      <alignment vertical="center"/>
    </xf>
    <xf numFmtId="0" fontId="15" fillId="0" borderId="5" xfId="0" applyNumberFormat="1" applyFont="1" applyFill="1" applyBorder="1" applyAlignment="1">
      <alignment horizontal="center" vertical="center"/>
    </xf>
    <xf numFmtId="0" fontId="22" fillId="2" borderId="1" xfId="0" applyFont="1" applyFill="1" applyBorder="1" applyAlignment="1">
      <alignment horizontal="center" vertical="center" wrapText="1"/>
    </xf>
    <xf numFmtId="42" fontId="20" fillId="7" borderId="1" xfId="0" applyNumberFormat="1" applyFont="1" applyFill="1" applyBorder="1" applyAlignment="1">
      <alignment vertical="center"/>
    </xf>
    <xf numFmtId="42" fontId="20" fillId="7" borderId="1" xfId="2" applyFont="1" applyFill="1" applyBorder="1" applyAlignment="1">
      <alignment vertical="center"/>
    </xf>
    <xf numFmtId="42" fontId="20" fillId="7" borderId="1" xfId="1" applyNumberFormat="1" applyFont="1" applyFill="1" applyBorder="1" applyAlignment="1">
      <alignment vertical="center"/>
    </xf>
    <xf numFmtId="42" fontId="20" fillId="0" borderId="1" xfId="0" applyNumberFormat="1" applyFont="1" applyBorder="1" applyAlignment="1">
      <alignment vertical="center"/>
    </xf>
    <xf numFmtId="0" fontId="17" fillId="3"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0" fillId="7" borderId="1" xfId="0" applyFont="1" applyFill="1" applyBorder="1" applyAlignment="1">
      <alignment vertical="center" wrapText="1"/>
    </xf>
    <xf numFmtId="0" fontId="21" fillId="7" borderId="1" xfId="0" applyFont="1" applyFill="1" applyBorder="1" applyAlignment="1">
      <alignment horizontal="center" vertical="center" wrapText="1"/>
    </xf>
    <xf numFmtId="44" fontId="20" fillId="5" borderId="1" xfId="1" applyFont="1" applyFill="1" applyBorder="1" applyAlignment="1">
      <alignment vertical="center"/>
    </xf>
    <xf numFmtId="0" fontId="20" fillId="7" borderId="1" xfId="0" applyFont="1" applyFill="1" applyBorder="1" applyAlignment="1">
      <alignment horizontal="left" vertical="center" wrapText="1"/>
    </xf>
    <xf numFmtId="0" fontId="20" fillId="0" borderId="1" xfId="0" applyFont="1" applyFill="1" applyBorder="1" applyAlignment="1">
      <alignment vertical="center" wrapText="1"/>
    </xf>
    <xf numFmtId="42" fontId="20" fillId="2" borderId="1" xfId="0" applyNumberFormat="1" applyFont="1" applyFill="1" applyBorder="1" applyAlignment="1">
      <alignment vertical="center"/>
    </xf>
    <xf numFmtId="42" fontId="20" fillId="2" borderId="1" xfId="0" applyNumberFormat="1" applyFont="1" applyFill="1" applyBorder="1" applyAlignment="1">
      <alignment horizontal="center" vertical="center"/>
    </xf>
    <xf numFmtId="0" fontId="22" fillId="7" borderId="1" xfId="0" applyFont="1" applyFill="1" applyBorder="1" applyAlignment="1">
      <alignment horizontal="center" vertical="center"/>
    </xf>
    <xf numFmtId="0" fontId="27" fillId="2" borderId="4"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7" xfId="0" applyFont="1" applyFill="1" applyBorder="1" applyAlignment="1">
      <alignment horizontal="center" vertical="center"/>
    </xf>
    <xf numFmtId="0" fontId="22" fillId="2" borderId="3" xfId="0" applyFont="1" applyFill="1" applyBorder="1" applyAlignment="1">
      <alignment horizontal="center" vertical="center"/>
    </xf>
    <xf numFmtId="42" fontId="22" fillId="0" borderId="2" xfId="0" applyNumberFormat="1" applyFont="1" applyFill="1" applyBorder="1" applyAlignment="1">
      <alignment horizontal="center" vertical="center"/>
    </xf>
    <xf numFmtId="42" fontId="22" fillId="0" borderId="3" xfId="0" applyNumberFormat="1" applyFont="1" applyFill="1" applyBorder="1" applyAlignment="1">
      <alignment horizontal="center" vertical="center"/>
    </xf>
    <xf numFmtId="42" fontId="22" fillId="2" borderId="2" xfId="0" applyNumberFormat="1" applyFont="1" applyFill="1" applyBorder="1" applyAlignment="1">
      <alignment horizontal="center" vertical="center"/>
    </xf>
    <xf numFmtId="42" fontId="22" fillId="2" borderId="7" xfId="0" applyNumberFormat="1" applyFont="1" applyFill="1" applyBorder="1" applyAlignment="1">
      <alignment horizontal="center" vertical="center"/>
    </xf>
    <xf numFmtId="42" fontId="22" fillId="2" borderId="3" xfId="0" applyNumberFormat="1" applyFont="1" applyFill="1" applyBorder="1" applyAlignment="1">
      <alignment horizontal="center" vertical="center"/>
    </xf>
    <xf numFmtId="0" fontId="25" fillId="0" borderId="0" xfId="0" applyFont="1" applyAlignment="1">
      <alignment horizontal="center" vertical="center"/>
    </xf>
    <xf numFmtId="42" fontId="20" fillId="2" borderId="5" xfId="0" applyNumberFormat="1" applyFont="1" applyFill="1" applyBorder="1" applyAlignment="1">
      <alignment horizontal="center" vertical="center"/>
    </xf>
    <xf numFmtId="42" fontId="20" fillId="2" borderId="6" xfId="0" applyNumberFormat="1" applyFont="1" applyFill="1" applyBorder="1" applyAlignment="1">
      <alignment horizontal="center" vertical="center"/>
    </xf>
    <xf numFmtId="44" fontId="20" fillId="5" borderId="5" xfId="1" applyFont="1" applyFill="1" applyBorder="1" applyAlignment="1">
      <alignment horizontal="center" vertical="center"/>
    </xf>
    <xf numFmtId="44" fontId="20" fillId="5" borderId="6" xfId="1" applyFont="1" applyFill="1" applyBorder="1" applyAlignment="1">
      <alignment horizontal="center" vertical="center"/>
    </xf>
    <xf numFmtId="42" fontId="20" fillId="7" borderId="5" xfId="0" applyNumberFormat="1" applyFont="1" applyFill="1" applyBorder="1" applyAlignment="1">
      <alignment horizontal="center" vertical="center"/>
    </xf>
    <xf numFmtId="42" fontId="20" fillId="7" borderId="6" xfId="0" applyNumberFormat="1" applyFont="1" applyFill="1" applyBorder="1" applyAlignment="1">
      <alignment horizontal="center" vertical="center"/>
    </xf>
    <xf numFmtId="42" fontId="20" fillId="7" borderId="5" xfId="1" applyNumberFormat="1" applyFont="1" applyFill="1" applyBorder="1" applyAlignment="1">
      <alignment horizontal="center" vertical="center"/>
    </xf>
    <xf numFmtId="42" fontId="20" fillId="7" borderId="6" xfId="1" applyNumberFormat="1" applyFont="1" applyFill="1" applyBorder="1" applyAlignment="1">
      <alignment horizontal="center" vertical="center"/>
    </xf>
    <xf numFmtId="42" fontId="20" fillId="7" borderId="5" xfId="2" applyFont="1" applyFill="1" applyBorder="1" applyAlignment="1">
      <alignment horizontal="center" vertical="center"/>
    </xf>
    <xf numFmtId="42" fontId="20" fillId="7" borderId="6" xfId="2" applyFont="1" applyFill="1" applyBorder="1" applyAlignment="1">
      <alignment horizontal="center" vertical="center"/>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42" fontId="20" fillId="5" borderId="5" xfId="0" applyNumberFormat="1" applyFont="1" applyFill="1" applyBorder="1" applyAlignment="1">
      <alignment horizontal="center" vertical="center"/>
    </xf>
    <xf numFmtId="42" fontId="20" fillId="5" borderId="6" xfId="0" applyNumberFormat="1" applyFont="1" applyFill="1" applyBorder="1" applyAlignment="1">
      <alignment horizontal="center" vertical="center"/>
    </xf>
    <xf numFmtId="0" fontId="22" fillId="7" borderId="0" xfId="0" applyFont="1" applyFill="1" applyBorder="1" applyAlignment="1">
      <alignment horizontal="center" vertical="center" textRotation="90"/>
    </xf>
    <xf numFmtId="42" fontId="20" fillId="0" borderId="5" xfId="0" applyNumberFormat="1" applyFont="1" applyBorder="1" applyAlignment="1">
      <alignment horizontal="center" vertical="center"/>
    </xf>
    <xf numFmtId="42" fontId="20" fillId="0" borderId="6" xfId="0" applyNumberFormat="1" applyFont="1" applyBorder="1" applyAlignment="1">
      <alignment horizontal="center" vertical="center"/>
    </xf>
    <xf numFmtId="0" fontId="22" fillId="2" borderId="1" xfId="0" applyFont="1" applyFill="1" applyBorder="1" applyAlignment="1">
      <alignment horizontal="center" vertical="center" textRotation="90" wrapText="1"/>
    </xf>
    <xf numFmtId="0" fontId="21" fillId="0" borderId="1" xfId="0" applyFont="1" applyBorder="1" applyAlignment="1">
      <alignment horizontal="center" vertical="center" wrapText="1"/>
    </xf>
    <xf numFmtId="0" fontId="20" fillId="7" borderId="1" xfId="0" applyFont="1" applyFill="1" applyBorder="1" applyAlignment="1">
      <alignment vertical="center" wrapText="1"/>
    </xf>
    <xf numFmtId="0" fontId="22" fillId="3" borderId="1" xfId="0" applyFont="1" applyFill="1" applyBorder="1" applyAlignment="1">
      <alignment horizontal="center" vertical="center" wrapText="1"/>
    </xf>
    <xf numFmtId="0" fontId="23" fillId="0" borderId="2" xfId="3" applyFont="1" applyBorder="1" applyAlignment="1">
      <alignment horizontal="center" vertical="center" wrapText="1"/>
    </xf>
    <xf numFmtId="0" fontId="23" fillId="0" borderId="7" xfId="3" applyFont="1" applyBorder="1" applyAlignment="1">
      <alignment horizontal="center" vertical="center" wrapText="1"/>
    </xf>
    <xf numFmtId="0" fontId="23" fillId="0" borderId="3" xfId="3" applyFont="1" applyBorder="1" applyAlignment="1">
      <alignment horizontal="center" vertical="center" wrapText="1"/>
    </xf>
    <xf numFmtId="0" fontId="21" fillId="7" borderId="1" xfId="0" applyFont="1" applyFill="1" applyBorder="1" applyAlignment="1">
      <alignment horizontal="center" vertical="center" wrapText="1"/>
    </xf>
    <xf numFmtId="0" fontId="20" fillId="0" borderId="1" xfId="0" applyFont="1" applyBorder="1" applyAlignment="1">
      <alignment vertical="center" wrapText="1"/>
    </xf>
    <xf numFmtId="0" fontId="22" fillId="2" borderId="1" xfId="0" applyFont="1" applyFill="1" applyBorder="1" applyAlignment="1">
      <alignment horizontal="center" vertical="center" textRotation="90"/>
    </xf>
    <xf numFmtId="0" fontId="26" fillId="3"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3" fillId="0" borderId="1" xfId="3" applyFont="1" applyBorder="1" applyAlignment="1">
      <alignment horizontal="center" vertical="center" wrapText="1"/>
    </xf>
    <xf numFmtId="0" fontId="4" fillId="0" borderId="1" xfId="3" applyFont="1" applyBorder="1" applyAlignment="1">
      <alignment horizontal="center" vertical="center" wrapText="1"/>
    </xf>
    <xf numFmtId="0" fontId="5" fillId="0" borderId="1" xfId="3" applyFont="1" applyBorder="1" applyAlignment="1">
      <alignment horizontal="center" vertical="center" wrapText="1"/>
    </xf>
    <xf numFmtId="0" fontId="6" fillId="0" borderId="1" xfId="3" applyFont="1" applyBorder="1" applyAlignment="1">
      <alignment horizontal="center" vertical="center" wrapText="1"/>
    </xf>
    <xf numFmtId="0" fontId="7" fillId="0" borderId="1" xfId="3" applyFont="1" applyBorder="1" applyAlignment="1">
      <alignment horizontal="center" vertical="center" wrapText="1"/>
    </xf>
    <xf numFmtId="0" fontId="18"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4" fillId="0" borderId="1" xfId="3" applyFont="1" applyBorder="1" applyAlignment="1">
      <alignment horizontal="left" vertical="center" wrapText="1"/>
    </xf>
    <xf numFmtId="165" fontId="4" fillId="0" borderId="7" xfId="3" applyNumberFormat="1" applyFont="1" applyBorder="1" applyAlignment="1">
      <alignment horizontal="left" vertical="center" wrapText="1"/>
    </xf>
    <xf numFmtId="165" fontId="4" fillId="0" borderId="3" xfId="3" applyNumberFormat="1" applyFont="1" applyBorder="1" applyAlignment="1">
      <alignment horizontal="left" vertical="center" wrapText="1"/>
    </xf>
    <xf numFmtId="0" fontId="4" fillId="0" borderId="5" xfId="3" applyFont="1" applyBorder="1" applyAlignment="1">
      <alignment horizontal="center" vertical="center" wrapText="1"/>
    </xf>
    <xf numFmtId="167" fontId="4" fillId="0" borderId="7" xfId="1" applyNumberFormat="1" applyFont="1" applyBorder="1" applyAlignment="1">
      <alignment horizontal="left" vertical="center" wrapText="1"/>
    </xf>
    <xf numFmtId="167" fontId="4" fillId="0" borderId="3" xfId="1" applyNumberFormat="1" applyFont="1" applyBorder="1" applyAlignment="1">
      <alignment horizontal="left" vertical="center" wrapText="1"/>
    </xf>
    <xf numFmtId="0" fontId="16" fillId="2" borderId="1" xfId="0" applyFont="1" applyFill="1" applyBorder="1" applyAlignment="1">
      <alignment horizontal="center" vertical="center" textRotation="90"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0" fillId="0" borderId="1" xfId="0" applyBorder="1" applyAlignment="1">
      <alignment horizontal="center" vertical="center"/>
    </xf>
    <xf numFmtId="0" fontId="15" fillId="0" borderId="1"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0" fillId="4" borderId="0" xfId="0" applyFill="1" applyBorder="1" applyAlignment="1">
      <alignment horizontal="center" vertical="center" wrapText="1"/>
    </xf>
    <xf numFmtId="0" fontId="0" fillId="4" borderId="13" xfId="0" applyFill="1" applyBorder="1" applyAlignment="1">
      <alignment horizontal="center" vertical="center" wrapText="1"/>
    </xf>
    <xf numFmtId="0" fontId="0" fillId="5" borderId="2" xfId="0" applyFill="1" applyBorder="1" applyAlignment="1">
      <alignment horizontal="center" vertical="center" wrapText="1"/>
    </xf>
    <xf numFmtId="0" fontId="0" fillId="5" borderId="7" xfId="0" applyFill="1" applyBorder="1" applyAlignment="1">
      <alignment horizontal="center" vertical="center" wrapText="1"/>
    </xf>
    <xf numFmtId="0" fontId="0" fillId="5" borderId="3" xfId="0" applyFill="1" applyBorder="1" applyAlignment="1">
      <alignment horizontal="center" vertical="center" wrapText="1"/>
    </xf>
    <xf numFmtId="0" fontId="0" fillId="6" borderId="0" xfId="0" applyFill="1" applyBorder="1" applyAlignment="1">
      <alignment horizontal="center" vertical="center" wrapText="1"/>
    </xf>
    <xf numFmtId="0" fontId="0" fillId="6" borderId="13" xfId="0" applyFill="1" applyBorder="1" applyAlignment="1">
      <alignment horizontal="center" vertical="center" wrapText="1"/>
    </xf>
    <xf numFmtId="0" fontId="0" fillId="0" borderId="0" xfId="0" applyAlignment="1">
      <alignment horizontal="center" vertical="center" wrapText="1"/>
    </xf>
    <xf numFmtId="0" fontId="18" fillId="2" borderId="5"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7" fillId="2" borderId="1" xfId="0" applyFont="1" applyFill="1" applyBorder="1" applyAlignment="1">
      <alignment horizontal="center" vertical="center" textRotation="90" wrapText="1"/>
    </xf>
    <xf numFmtId="0" fontId="16" fillId="2" borderId="1" xfId="0" applyFont="1" applyFill="1" applyBorder="1" applyAlignment="1">
      <alignment horizontal="center" vertical="center" textRotation="90"/>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42" fontId="17" fillId="2" borderId="5" xfId="0" applyNumberFormat="1" applyFont="1" applyFill="1" applyBorder="1" applyAlignment="1">
      <alignment horizontal="center" vertical="center"/>
    </xf>
    <xf numFmtId="42" fontId="15" fillId="0" borderId="5" xfId="0" applyNumberFormat="1" applyFont="1" applyFill="1" applyBorder="1" applyAlignment="1">
      <alignment horizontal="center" vertical="center"/>
    </xf>
    <xf numFmtId="0" fontId="8" fillId="0" borderId="1" xfId="3" applyFont="1" applyFill="1" applyBorder="1" applyAlignment="1">
      <alignment horizontal="left" vertical="center" wrapText="1"/>
    </xf>
    <xf numFmtId="0" fontId="8" fillId="0" borderId="1" xfId="3" applyFont="1" applyBorder="1" applyAlignment="1">
      <alignment horizontal="left" vertical="center" wrapText="1"/>
    </xf>
    <xf numFmtId="0" fontId="8" fillId="0" borderId="0" xfId="5" applyFont="1" applyAlignment="1">
      <alignment horizontal="center"/>
    </xf>
    <xf numFmtId="0" fontId="11" fillId="0" borderId="0" xfId="3" applyFont="1" applyAlignment="1">
      <alignment horizontal="center" vertical="center"/>
    </xf>
    <xf numFmtId="0" fontId="12" fillId="0" borderId="0" xfId="3" applyFont="1" applyAlignment="1">
      <alignment horizontal="left" vertical="center" wrapText="1"/>
    </xf>
    <xf numFmtId="0" fontId="12" fillId="0" borderId="0" xfId="3" applyFont="1" applyAlignment="1">
      <alignment horizontal="center" vertical="center"/>
    </xf>
    <xf numFmtId="0" fontId="4" fillId="7" borderId="0" xfId="5" applyFont="1" applyFill="1" applyBorder="1" applyAlignment="1">
      <alignment horizontal="center"/>
    </xf>
    <xf numFmtId="0" fontId="4" fillId="0" borderId="0" xfId="5" applyFont="1" applyBorder="1" applyAlignment="1">
      <alignment horizontal="center"/>
    </xf>
    <xf numFmtId="0" fontId="8" fillId="7" borderId="0" xfId="5" applyFont="1" applyFill="1" applyAlignment="1">
      <alignment horizontal="center" wrapText="1"/>
    </xf>
  </cellXfs>
  <cellStyles count="15">
    <cellStyle name="Millares" xfId="4" builtinId="3"/>
    <cellStyle name="Millares 2" xfId="7" xr:uid="{00000000-0005-0000-0000-000001000000}"/>
    <cellStyle name="Moneda" xfId="1" builtinId="4"/>
    <cellStyle name="Moneda [0]" xfId="2" builtinId="7"/>
    <cellStyle name="Moneda 2" xfId="6" xr:uid="{00000000-0005-0000-0000-000004000000}"/>
    <cellStyle name="Moneda 3" xfId="12" xr:uid="{316735EC-AEE7-497D-A128-4D327634B1CD}"/>
    <cellStyle name="Normal" xfId="0" builtinId="0"/>
    <cellStyle name="Normal 2" xfId="3" xr:uid="{00000000-0005-0000-0000-000006000000}"/>
    <cellStyle name="Normal 2 4" xfId="14" xr:uid="{D1DA09EB-CEF1-4ED6-884C-705E99F13CC8}"/>
    <cellStyle name="Normal 3" xfId="5" xr:uid="{00000000-0005-0000-0000-000007000000}"/>
    <cellStyle name="Normal 3 2" xfId="10" xr:uid="{2880574C-031D-4F8C-858D-3791BAC8D57D}"/>
    <cellStyle name="Normal 4" xfId="11" xr:uid="{8423AF68-632A-4FD9-97F7-5DE6428976B3}"/>
    <cellStyle name="Porcentaje" xfId="9" builtinId="5"/>
    <cellStyle name="Porcentaje 2" xfId="8" xr:uid="{00000000-0005-0000-0000-000009000000}"/>
    <cellStyle name="Porcentaje 3" xfId="13" xr:uid="{4DB85721-FFC7-42D3-87B5-36CDB18159AF}"/>
  </cellStyles>
  <dxfs count="2">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CCCCFF"/>
      <color rgb="FFFFE7FF"/>
      <color rgb="FFCCFFFF"/>
      <color rgb="FFE5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285750</xdr:colOff>
      <xdr:row>0</xdr:row>
      <xdr:rowOff>9525</xdr:rowOff>
    </xdr:from>
    <xdr:ext cx="1008000" cy="905277"/>
    <xdr:pic>
      <xdr:nvPicPr>
        <xdr:cNvPr id="2" name="4 Imagen" descr="C:\Users\adriana.luque\Downloads\LOGO NUEVO + ALCALDIA 2-01.png">
          <a:extLst>
            <a:ext uri="{FF2B5EF4-FFF2-40B4-BE49-F238E27FC236}">
              <a16:creationId xmlns:a16="http://schemas.microsoft.com/office/drawing/2014/main" id="{FAE2D757-DA31-4100-AE2B-0091D2BA8F66}"/>
            </a:ext>
          </a:extLst>
        </xdr:cNvPr>
        <xdr:cNvPicPr>
          <a:picLocks noChangeAspect="1"/>
        </xdr:cNvPicPr>
      </xdr:nvPicPr>
      <xdr:blipFill>
        <a:blip xmlns:r="http://schemas.openxmlformats.org/officeDocument/2006/relationships" r:embed="rId1" cstate="print"/>
        <a:srcRect t="9674" r="56010" b="9726"/>
        <a:stretch>
          <a:fillRect/>
        </a:stretch>
      </xdr:blipFill>
      <xdr:spPr bwMode="auto">
        <a:xfrm>
          <a:off x="685800" y="9525"/>
          <a:ext cx="1008000" cy="905277"/>
        </a:xfrm>
        <a:prstGeom prst="rect">
          <a:avLst/>
        </a:prstGeom>
        <a:noFill/>
        <a:ln w="9525">
          <a:noFill/>
          <a:miter lim="800000"/>
          <a:headEnd/>
          <a:tailEnd/>
        </a:ln>
      </xdr:spPr>
    </xdr:pic>
    <xdr:clientData/>
  </xdr:oneCellAnchor>
  <xdr:oneCellAnchor>
    <xdr:from>
      <xdr:col>38</xdr:col>
      <xdr:colOff>180975</xdr:colOff>
      <xdr:row>0</xdr:row>
      <xdr:rowOff>57150</xdr:rowOff>
    </xdr:from>
    <xdr:ext cx="1008000" cy="899263"/>
    <xdr:pic>
      <xdr:nvPicPr>
        <xdr:cNvPr id="3" name="5 Imagen" descr="C:\Users\adriana.luque\Downloads\LOGO NUEVO + ALCALDIA 2-01.png">
          <a:extLst>
            <a:ext uri="{FF2B5EF4-FFF2-40B4-BE49-F238E27FC236}">
              <a16:creationId xmlns:a16="http://schemas.microsoft.com/office/drawing/2014/main" id="{BF8D12FE-F673-4695-96E1-D026ABBCE901}"/>
            </a:ext>
          </a:extLst>
        </xdr:cNvPr>
        <xdr:cNvPicPr>
          <a:picLocks noChangeAspect="1"/>
        </xdr:cNvPicPr>
      </xdr:nvPicPr>
      <xdr:blipFill>
        <a:blip xmlns:r="http://schemas.openxmlformats.org/officeDocument/2006/relationships" r:embed="rId2" cstate="print"/>
        <a:srcRect l="53850" t="7025" b="10076"/>
        <a:stretch>
          <a:fillRect/>
        </a:stretch>
      </xdr:blipFill>
      <xdr:spPr bwMode="auto">
        <a:xfrm>
          <a:off x="21612225" y="57150"/>
          <a:ext cx="1008000" cy="899263"/>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6C3A-9334-4769-B8CF-8F6BB9BF17A9}">
  <sheetPr>
    <tabColor theme="8" tint="-0.249977111117893"/>
    <pageSetUpPr fitToPage="1"/>
  </sheetPr>
  <dimension ref="A1:P159"/>
  <sheetViews>
    <sheetView tabSelected="1" view="pageBreakPreview" topLeftCell="A143" zoomScale="106" zoomScaleNormal="60" zoomScaleSheetLayoutView="106" workbookViewId="0">
      <selection activeCell="C152" sqref="C151:C152"/>
    </sheetView>
  </sheetViews>
  <sheetFormatPr baseColWidth="10" defaultRowHeight="15" x14ac:dyDescent="0.25"/>
  <cols>
    <col min="1" max="1" width="14.85546875" style="3" customWidth="1"/>
    <col min="2" max="2" width="7.42578125" style="3" customWidth="1"/>
    <col min="3" max="3" width="47.7109375" style="3" customWidth="1"/>
    <col min="4" max="4" width="26.140625" style="3" customWidth="1"/>
    <col min="5" max="5" width="17.140625" style="3" customWidth="1"/>
    <col min="6" max="7" width="16" style="3" customWidth="1"/>
    <col min="8" max="8" width="15.5703125" style="3" customWidth="1"/>
    <col min="9" max="9" width="14.7109375" style="3" customWidth="1"/>
    <col min="10" max="10" width="16.140625" style="3" customWidth="1"/>
    <col min="11" max="11" width="17" style="3" customWidth="1"/>
    <col min="12" max="12" width="14.7109375" style="3" customWidth="1"/>
    <col min="13" max="13" width="17" style="3" customWidth="1"/>
    <col min="14" max="14" width="22.28515625" style="3" customWidth="1"/>
    <col min="15" max="15" width="22.140625" style="3" customWidth="1"/>
    <col min="16" max="16" width="20.42578125" style="3" customWidth="1"/>
    <col min="17" max="16384" width="11.42578125" style="3"/>
  </cols>
  <sheetData>
    <row r="1" spans="1:16" ht="30.75" customHeight="1" x14ac:dyDescent="0.25">
      <c r="A1" s="95" t="s">
        <v>216</v>
      </c>
      <c r="B1" s="95"/>
      <c r="C1" s="95"/>
      <c r="D1" s="95"/>
      <c r="E1" s="95"/>
      <c r="F1" s="95"/>
      <c r="G1" s="95"/>
      <c r="H1" s="95"/>
      <c r="I1" s="95"/>
      <c r="J1" s="95"/>
      <c r="K1" s="95"/>
      <c r="L1" s="95"/>
      <c r="M1" s="95"/>
      <c r="N1" s="95"/>
      <c r="O1" s="95"/>
      <c r="P1" s="95"/>
    </row>
    <row r="2" spans="1:16" ht="15" customHeight="1" x14ac:dyDescent="0.25">
      <c r="A2" s="126"/>
      <c r="B2" s="127"/>
      <c r="C2" s="127"/>
      <c r="D2" s="127"/>
      <c r="E2" s="127"/>
      <c r="F2" s="127"/>
      <c r="G2" s="127"/>
      <c r="H2" s="127"/>
      <c r="I2" s="127"/>
      <c r="J2" s="127"/>
      <c r="K2" s="127"/>
      <c r="L2" s="127"/>
      <c r="M2" s="127"/>
      <c r="N2" s="127"/>
      <c r="O2" s="127"/>
      <c r="P2" s="128"/>
    </row>
    <row r="3" spans="1:16" ht="22.5" customHeight="1" x14ac:dyDescent="0.25">
      <c r="A3" s="133" t="s">
        <v>8</v>
      </c>
      <c r="B3" s="133"/>
      <c r="C3" s="133" t="s">
        <v>9</v>
      </c>
      <c r="D3" s="133" t="s">
        <v>10</v>
      </c>
      <c r="E3" s="125" t="s">
        <v>133</v>
      </c>
      <c r="F3" s="125"/>
      <c r="G3" s="125"/>
      <c r="H3" s="125" t="s">
        <v>134</v>
      </c>
      <c r="I3" s="125"/>
      <c r="J3" s="125"/>
      <c r="K3" s="125" t="s">
        <v>135</v>
      </c>
      <c r="L3" s="125"/>
      <c r="M3" s="125"/>
      <c r="N3" s="132" t="s">
        <v>215</v>
      </c>
      <c r="O3" s="132"/>
      <c r="P3" s="132"/>
    </row>
    <row r="4" spans="1:16" ht="38.25" customHeight="1" x14ac:dyDescent="0.25">
      <c r="A4" s="133"/>
      <c r="B4" s="133"/>
      <c r="C4" s="133"/>
      <c r="D4" s="133"/>
      <c r="E4" s="125"/>
      <c r="F4" s="125"/>
      <c r="G4" s="125"/>
      <c r="H4" s="125"/>
      <c r="I4" s="125"/>
      <c r="J4" s="125"/>
      <c r="K4" s="125"/>
      <c r="L4" s="125"/>
      <c r="M4" s="125"/>
      <c r="N4" s="132"/>
      <c r="O4" s="132"/>
      <c r="P4" s="132"/>
    </row>
    <row r="5" spans="1:16" s="31" customFormat="1" ht="48.75" customHeight="1" x14ac:dyDescent="0.25">
      <c r="A5" s="133"/>
      <c r="B5" s="133"/>
      <c r="C5" s="133"/>
      <c r="D5" s="133"/>
      <c r="E5" s="125"/>
      <c r="F5" s="125"/>
      <c r="G5" s="125"/>
      <c r="H5" s="125"/>
      <c r="I5" s="125"/>
      <c r="J5" s="125"/>
      <c r="K5" s="125"/>
      <c r="L5" s="125"/>
      <c r="M5" s="125"/>
      <c r="N5" s="132"/>
      <c r="O5" s="132"/>
      <c r="P5" s="132"/>
    </row>
    <row r="6" spans="1:16" ht="66" customHeight="1" x14ac:dyDescent="0.25">
      <c r="A6" s="133"/>
      <c r="B6" s="133"/>
      <c r="C6" s="133"/>
      <c r="D6" s="133"/>
      <c r="E6" s="78" t="s">
        <v>14</v>
      </c>
      <c r="F6" s="78" t="s">
        <v>15</v>
      </c>
      <c r="G6" s="78" t="s">
        <v>16</v>
      </c>
      <c r="H6" s="78" t="s">
        <v>14</v>
      </c>
      <c r="I6" s="78" t="s">
        <v>15</v>
      </c>
      <c r="J6" s="78" t="s">
        <v>16</v>
      </c>
      <c r="K6" s="78" t="s">
        <v>14</v>
      </c>
      <c r="L6" s="78" t="s">
        <v>15</v>
      </c>
      <c r="M6" s="78" t="s">
        <v>16</v>
      </c>
      <c r="N6" s="83" t="s">
        <v>12</v>
      </c>
      <c r="O6" s="83" t="s">
        <v>13</v>
      </c>
      <c r="P6" s="83" t="s">
        <v>136</v>
      </c>
    </row>
    <row r="7" spans="1:16" ht="20.25" customHeight="1" x14ac:dyDescent="0.25">
      <c r="A7" s="122" t="s">
        <v>17</v>
      </c>
      <c r="B7" s="129">
        <v>1</v>
      </c>
      <c r="C7" s="124" t="s">
        <v>137</v>
      </c>
      <c r="D7" s="85" t="s">
        <v>19</v>
      </c>
      <c r="E7" s="89">
        <v>0</v>
      </c>
      <c r="F7" s="79">
        <f>E7*19%</f>
        <v>0</v>
      </c>
      <c r="G7" s="81">
        <f>E7+F7</f>
        <v>0</v>
      </c>
      <c r="H7" s="89">
        <v>0</v>
      </c>
      <c r="I7" s="80">
        <f>H7*19%</f>
        <v>0</v>
      </c>
      <c r="J7" s="80">
        <f>H7+I7</f>
        <v>0</v>
      </c>
      <c r="K7" s="92"/>
      <c r="L7" s="92"/>
      <c r="M7" s="92"/>
      <c r="N7" s="79">
        <v>143955</v>
      </c>
      <c r="O7" s="82">
        <v>143955</v>
      </c>
      <c r="P7" s="92"/>
    </row>
    <row r="8" spans="1:16" ht="20.25" customHeight="1" x14ac:dyDescent="0.25">
      <c r="A8" s="122"/>
      <c r="B8" s="129"/>
      <c r="C8" s="124"/>
      <c r="D8" s="85" t="s">
        <v>20</v>
      </c>
      <c r="E8" s="89">
        <v>0</v>
      </c>
      <c r="F8" s="79">
        <f t="shared" ref="F8:F71" si="0">E8*19%</f>
        <v>0</v>
      </c>
      <c r="G8" s="81">
        <f t="shared" ref="G8:G71" si="1">E8+F8</f>
        <v>0</v>
      </c>
      <c r="H8" s="89">
        <v>0</v>
      </c>
      <c r="I8" s="80">
        <f t="shared" ref="I8:I71" si="2">H8*19%</f>
        <v>0</v>
      </c>
      <c r="J8" s="80">
        <f t="shared" ref="J8:J35" si="3">H8+I8</f>
        <v>0</v>
      </c>
      <c r="K8" s="92"/>
      <c r="L8" s="92"/>
      <c r="M8" s="92"/>
      <c r="N8" s="79">
        <v>85401</v>
      </c>
      <c r="O8" s="82">
        <v>100087</v>
      </c>
      <c r="P8" s="92"/>
    </row>
    <row r="9" spans="1:16" ht="15.75" customHeight="1" x14ac:dyDescent="0.25">
      <c r="A9" s="122"/>
      <c r="B9" s="123">
        <v>2</v>
      </c>
      <c r="C9" s="124" t="s">
        <v>138</v>
      </c>
      <c r="D9" s="84" t="s">
        <v>19</v>
      </c>
      <c r="E9" s="89">
        <v>0</v>
      </c>
      <c r="F9" s="79">
        <f t="shared" si="0"/>
        <v>0</v>
      </c>
      <c r="G9" s="81">
        <f t="shared" si="1"/>
        <v>0</v>
      </c>
      <c r="H9" s="93"/>
      <c r="I9" s="93"/>
      <c r="J9" s="93"/>
      <c r="K9" s="92"/>
      <c r="L9" s="92"/>
      <c r="M9" s="92"/>
      <c r="N9" s="79">
        <v>913206</v>
      </c>
      <c r="O9" s="93"/>
      <c r="P9" s="92"/>
    </row>
    <row r="10" spans="1:16" ht="15.75" customHeight="1" x14ac:dyDescent="0.25">
      <c r="A10" s="122"/>
      <c r="B10" s="123"/>
      <c r="C10" s="124"/>
      <c r="D10" s="84" t="s">
        <v>20</v>
      </c>
      <c r="E10" s="89">
        <v>0</v>
      </c>
      <c r="F10" s="79">
        <f t="shared" si="0"/>
        <v>0</v>
      </c>
      <c r="G10" s="81">
        <f t="shared" si="1"/>
        <v>0</v>
      </c>
      <c r="H10" s="92"/>
      <c r="I10" s="92"/>
      <c r="J10" s="92"/>
      <c r="K10" s="92"/>
      <c r="L10" s="92"/>
      <c r="M10" s="92"/>
      <c r="N10" s="79">
        <v>162038</v>
      </c>
      <c r="O10" s="92"/>
      <c r="P10" s="92"/>
    </row>
    <row r="11" spans="1:16" ht="15.75" customHeight="1" x14ac:dyDescent="0.25">
      <c r="A11" s="122"/>
      <c r="B11" s="123">
        <v>3</v>
      </c>
      <c r="C11" s="124" t="s">
        <v>139</v>
      </c>
      <c r="D11" s="84" t="s">
        <v>19</v>
      </c>
      <c r="E11" s="89">
        <v>0</v>
      </c>
      <c r="F11" s="79">
        <f t="shared" si="0"/>
        <v>0</v>
      </c>
      <c r="G11" s="81">
        <f t="shared" si="1"/>
        <v>0</v>
      </c>
      <c r="H11" s="92"/>
      <c r="I11" s="92"/>
      <c r="J11" s="92"/>
      <c r="K11" s="92"/>
      <c r="L11" s="92"/>
      <c r="M11" s="92"/>
      <c r="N11" s="79">
        <v>992539</v>
      </c>
      <c r="O11" s="92"/>
      <c r="P11" s="92"/>
    </row>
    <row r="12" spans="1:16" ht="15.75" customHeight="1" x14ac:dyDescent="0.25">
      <c r="A12" s="122"/>
      <c r="B12" s="123"/>
      <c r="C12" s="124"/>
      <c r="D12" s="84" t="s">
        <v>20</v>
      </c>
      <c r="E12" s="89">
        <v>0</v>
      </c>
      <c r="F12" s="79">
        <f t="shared" si="0"/>
        <v>0</v>
      </c>
      <c r="G12" s="81">
        <f t="shared" si="1"/>
        <v>0</v>
      </c>
      <c r="H12" s="92"/>
      <c r="I12" s="92"/>
      <c r="J12" s="92"/>
      <c r="K12" s="92"/>
      <c r="L12" s="92"/>
      <c r="M12" s="92"/>
      <c r="N12" s="79">
        <v>165965</v>
      </c>
      <c r="O12" s="92"/>
      <c r="P12" s="92"/>
    </row>
    <row r="13" spans="1:16" ht="15.75" customHeight="1" x14ac:dyDescent="0.25">
      <c r="A13" s="122"/>
      <c r="B13" s="123">
        <v>4</v>
      </c>
      <c r="C13" s="124" t="s">
        <v>140</v>
      </c>
      <c r="D13" s="85" t="s">
        <v>19</v>
      </c>
      <c r="E13" s="89">
        <v>0</v>
      </c>
      <c r="F13" s="79">
        <f t="shared" si="0"/>
        <v>0</v>
      </c>
      <c r="G13" s="81">
        <f t="shared" si="1"/>
        <v>0</v>
      </c>
      <c r="H13" s="92"/>
      <c r="I13" s="92"/>
      <c r="J13" s="92"/>
      <c r="K13" s="92"/>
      <c r="L13" s="92"/>
      <c r="M13" s="92"/>
      <c r="N13" s="79">
        <v>873336</v>
      </c>
      <c r="O13" s="92"/>
      <c r="P13" s="92"/>
    </row>
    <row r="14" spans="1:16" ht="15.75" customHeight="1" x14ac:dyDescent="0.25">
      <c r="A14" s="122"/>
      <c r="B14" s="123"/>
      <c r="C14" s="124"/>
      <c r="D14" s="85" t="s">
        <v>20</v>
      </c>
      <c r="E14" s="89">
        <v>0</v>
      </c>
      <c r="F14" s="79">
        <f t="shared" si="0"/>
        <v>0</v>
      </c>
      <c r="G14" s="81">
        <f t="shared" si="1"/>
        <v>0</v>
      </c>
      <c r="H14" s="92"/>
      <c r="I14" s="92"/>
      <c r="J14" s="92"/>
      <c r="K14" s="92"/>
      <c r="L14" s="92"/>
      <c r="M14" s="92"/>
      <c r="N14" s="79">
        <v>39306</v>
      </c>
      <c r="O14" s="92"/>
      <c r="P14" s="92"/>
    </row>
    <row r="15" spans="1:16" ht="15.75" customHeight="1" x14ac:dyDescent="0.25">
      <c r="A15" s="122"/>
      <c r="B15" s="123">
        <v>5</v>
      </c>
      <c r="C15" s="124" t="s">
        <v>141</v>
      </c>
      <c r="D15" s="85" t="s">
        <v>19</v>
      </c>
      <c r="E15" s="89">
        <v>0</v>
      </c>
      <c r="F15" s="79">
        <f t="shared" si="0"/>
        <v>0</v>
      </c>
      <c r="G15" s="81">
        <f t="shared" si="1"/>
        <v>0</v>
      </c>
      <c r="H15" s="92"/>
      <c r="I15" s="92"/>
      <c r="J15" s="92"/>
      <c r="K15" s="92"/>
      <c r="L15" s="92"/>
      <c r="M15" s="92"/>
      <c r="N15" s="79">
        <v>241015</v>
      </c>
      <c r="O15" s="92"/>
      <c r="P15" s="92"/>
    </row>
    <row r="16" spans="1:16" ht="15.75" customHeight="1" x14ac:dyDescent="0.25">
      <c r="A16" s="122"/>
      <c r="B16" s="123"/>
      <c r="C16" s="124"/>
      <c r="D16" s="85" t="s">
        <v>20</v>
      </c>
      <c r="E16" s="89">
        <v>0</v>
      </c>
      <c r="F16" s="79">
        <f t="shared" si="0"/>
        <v>0</v>
      </c>
      <c r="G16" s="81">
        <f t="shared" si="1"/>
        <v>0</v>
      </c>
      <c r="H16" s="92"/>
      <c r="I16" s="92"/>
      <c r="J16" s="92"/>
      <c r="K16" s="92"/>
      <c r="L16" s="92"/>
      <c r="M16" s="92"/>
      <c r="N16" s="79">
        <v>146370</v>
      </c>
      <c r="O16" s="92"/>
      <c r="P16" s="92"/>
    </row>
    <row r="17" spans="1:16" ht="15.75" customHeight="1" x14ac:dyDescent="0.25">
      <c r="A17" s="122"/>
      <c r="B17" s="123">
        <v>6</v>
      </c>
      <c r="C17" s="124" t="s">
        <v>142</v>
      </c>
      <c r="D17" s="85" t="s">
        <v>19</v>
      </c>
      <c r="E17" s="89">
        <v>0</v>
      </c>
      <c r="F17" s="79">
        <f t="shared" si="0"/>
        <v>0</v>
      </c>
      <c r="G17" s="81">
        <f t="shared" si="1"/>
        <v>0</v>
      </c>
      <c r="H17" s="89">
        <v>0</v>
      </c>
      <c r="I17" s="80">
        <f t="shared" si="2"/>
        <v>0</v>
      </c>
      <c r="J17" s="80">
        <f t="shared" si="3"/>
        <v>0</v>
      </c>
      <c r="K17" s="92"/>
      <c r="L17" s="92"/>
      <c r="M17" s="92"/>
      <c r="N17" s="79">
        <v>578310</v>
      </c>
      <c r="O17" s="79">
        <v>598226</v>
      </c>
      <c r="P17" s="92"/>
    </row>
    <row r="18" spans="1:16" ht="15.75" customHeight="1" x14ac:dyDescent="0.25">
      <c r="A18" s="122"/>
      <c r="B18" s="123"/>
      <c r="C18" s="124"/>
      <c r="D18" s="85" t="s">
        <v>20</v>
      </c>
      <c r="E18" s="89">
        <v>0</v>
      </c>
      <c r="F18" s="79">
        <f t="shared" si="0"/>
        <v>0</v>
      </c>
      <c r="G18" s="81">
        <f t="shared" si="1"/>
        <v>0</v>
      </c>
      <c r="H18" s="89">
        <v>0</v>
      </c>
      <c r="I18" s="80">
        <f t="shared" si="2"/>
        <v>0</v>
      </c>
      <c r="J18" s="80">
        <f t="shared" si="3"/>
        <v>0</v>
      </c>
      <c r="K18" s="92"/>
      <c r="L18" s="92"/>
      <c r="M18" s="92"/>
      <c r="N18" s="79">
        <v>132288</v>
      </c>
      <c r="O18" s="79">
        <v>137094</v>
      </c>
      <c r="P18" s="92"/>
    </row>
    <row r="19" spans="1:16" ht="15.75" customHeight="1" x14ac:dyDescent="0.25">
      <c r="A19" s="122"/>
      <c r="B19" s="123">
        <v>7</v>
      </c>
      <c r="C19" s="124" t="s">
        <v>143</v>
      </c>
      <c r="D19" s="85" t="s">
        <v>19</v>
      </c>
      <c r="E19" s="89">
        <v>0</v>
      </c>
      <c r="F19" s="79">
        <f t="shared" si="0"/>
        <v>0</v>
      </c>
      <c r="G19" s="81">
        <f t="shared" si="1"/>
        <v>0</v>
      </c>
      <c r="H19" s="89">
        <v>0</v>
      </c>
      <c r="I19" s="80">
        <f t="shared" si="2"/>
        <v>0</v>
      </c>
      <c r="J19" s="80">
        <f t="shared" si="3"/>
        <v>0</v>
      </c>
      <c r="K19" s="92"/>
      <c r="L19" s="92"/>
      <c r="M19" s="92"/>
      <c r="N19" s="79">
        <v>434707</v>
      </c>
      <c r="O19" s="79">
        <v>399617</v>
      </c>
      <c r="P19" s="92"/>
    </row>
    <row r="20" spans="1:16" ht="15.75" customHeight="1" x14ac:dyDescent="0.25">
      <c r="A20" s="122"/>
      <c r="B20" s="123"/>
      <c r="C20" s="124"/>
      <c r="D20" s="85" t="s">
        <v>20</v>
      </c>
      <c r="E20" s="89">
        <v>0</v>
      </c>
      <c r="F20" s="79">
        <f t="shared" si="0"/>
        <v>0</v>
      </c>
      <c r="G20" s="81">
        <f t="shared" si="1"/>
        <v>0</v>
      </c>
      <c r="H20" s="89">
        <v>0</v>
      </c>
      <c r="I20" s="80">
        <f t="shared" si="2"/>
        <v>0</v>
      </c>
      <c r="J20" s="80">
        <f t="shared" si="3"/>
        <v>0</v>
      </c>
      <c r="K20" s="92"/>
      <c r="L20" s="92"/>
      <c r="M20" s="92"/>
      <c r="N20" s="79">
        <v>76064</v>
      </c>
      <c r="O20" s="79">
        <v>167318</v>
      </c>
      <c r="P20" s="92"/>
    </row>
    <row r="21" spans="1:16" ht="16.5" customHeight="1" x14ac:dyDescent="0.25">
      <c r="A21" s="122" t="s">
        <v>25</v>
      </c>
      <c r="B21" s="123">
        <v>9</v>
      </c>
      <c r="C21" s="124" t="s">
        <v>144</v>
      </c>
      <c r="D21" s="85" t="s">
        <v>19</v>
      </c>
      <c r="E21" s="89">
        <v>0</v>
      </c>
      <c r="F21" s="79">
        <f t="shared" si="0"/>
        <v>0</v>
      </c>
      <c r="G21" s="81">
        <f t="shared" si="1"/>
        <v>0</v>
      </c>
      <c r="H21" s="89">
        <v>0</v>
      </c>
      <c r="I21" s="80">
        <f t="shared" si="2"/>
        <v>0</v>
      </c>
      <c r="J21" s="80">
        <f t="shared" si="3"/>
        <v>0</v>
      </c>
      <c r="K21" s="92"/>
      <c r="L21" s="92"/>
      <c r="M21" s="92"/>
      <c r="N21" s="79">
        <v>261814</v>
      </c>
      <c r="O21" s="79">
        <v>296055</v>
      </c>
      <c r="P21" s="92"/>
    </row>
    <row r="22" spans="1:16" ht="16.5" x14ac:dyDescent="0.25">
      <c r="A22" s="122"/>
      <c r="B22" s="123"/>
      <c r="C22" s="124"/>
      <c r="D22" s="85" t="s">
        <v>20</v>
      </c>
      <c r="E22" s="89">
        <v>0</v>
      </c>
      <c r="F22" s="79">
        <f t="shared" si="0"/>
        <v>0</v>
      </c>
      <c r="G22" s="81">
        <f t="shared" si="1"/>
        <v>0</v>
      </c>
      <c r="H22" s="89">
        <v>0</v>
      </c>
      <c r="I22" s="80">
        <f t="shared" si="2"/>
        <v>0</v>
      </c>
      <c r="J22" s="80">
        <f t="shared" si="3"/>
        <v>0</v>
      </c>
      <c r="K22" s="92"/>
      <c r="L22" s="92"/>
      <c r="M22" s="92"/>
      <c r="N22" s="79">
        <v>91146</v>
      </c>
      <c r="O22" s="79">
        <v>140591</v>
      </c>
      <c r="P22" s="92"/>
    </row>
    <row r="23" spans="1:16" ht="16.5" customHeight="1" x14ac:dyDescent="0.25">
      <c r="A23" s="122"/>
      <c r="B23" s="123">
        <v>10</v>
      </c>
      <c r="C23" s="124" t="s">
        <v>145</v>
      </c>
      <c r="D23" s="115" t="s">
        <v>20</v>
      </c>
      <c r="E23" s="107">
        <v>0</v>
      </c>
      <c r="F23" s="109">
        <f t="shared" si="0"/>
        <v>0</v>
      </c>
      <c r="G23" s="111">
        <f t="shared" si="1"/>
        <v>0</v>
      </c>
      <c r="H23" s="107">
        <v>0</v>
      </c>
      <c r="I23" s="113">
        <f t="shared" si="2"/>
        <v>0</v>
      </c>
      <c r="J23" s="113">
        <f t="shared" si="3"/>
        <v>0</v>
      </c>
      <c r="K23" s="105"/>
      <c r="L23" s="105"/>
      <c r="M23" s="105"/>
      <c r="N23" s="109">
        <v>190043</v>
      </c>
      <c r="O23" s="109">
        <v>199671</v>
      </c>
      <c r="P23" s="105"/>
    </row>
    <row r="24" spans="1:16" ht="16.5" customHeight="1" x14ac:dyDescent="0.25">
      <c r="A24" s="122"/>
      <c r="B24" s="123"/>
      <c r="C24" s="124"/>
      <c r="D24" s="116"/>
      <c r="E24" s="108"/>
      <c r="F24" s="110"/>
      <c r="G24" s="112"/>
      <c r="H24" s="108"/>
      <c r="I24" s="114"/>
      <c r="J24" s="114"/>
      <c r="K24" s="106"/>
      <c r="L24" s="106"/>
      <c r="M24" s="106"/>
      <c r="N24" s="110"/>
      <c r="O24" s="110"/>
      <c r="P24" s="106"/>
    </row>
    <row r="25" spans="1:16" ht="16.5" customHeight="1" x14ac:dyDescent="0.25">
      <c r="A25" s="122"/>
      <c r="B25" s="123">
        <v>11</v>
      </c>
      <c r="C25" s="124" t="s">
        <v>146</v>
      </c>
      <c r="D25" s="85" t="s">
        <v>19</v>
      </c>
      <c r="E25" s="89">
        <v>0</v>
      </c>
      <c r="F25" s="79">
        <f t="shared" si="0"/>
        <v>0</v>
      </c>
      <c r="G25" s="81">
        <f t="shared" si="1"/>
        <v>0</v>
      </c>
      <c r="H25" s="89">
        <v>0</v>
      </c>
      <c r="I25" s="80">
        <f t="shared" si="2"/>
        <v>0</v>
      </c>
      <c r="J25" s="80">
        <f t="shared" si="3"/>
        <v>0</v>
      </c>
      <c r="K25" s="92"/>
      <c r="L25" s="92"/>
      <c r="M25" s="92"/>
      <c r="N25" s="79">
        <v>461319</v>
      </c>
      <c r="O25" s="79">
        <v>1470919</v>
      </c>
      <c r="P25" s="92"/>
    </row>
    <row r="26" spans="1:16" ht="16.5" x14ac:dyDescent="0.25">
      <c r="A26" s="122"/>
      <c r="B26" s="123"/>
      <c r="C26" s="124"/>
      <c r="D26" s="85" t="s">
        <v>20</v>
      </c>
      <c r="E26" s="89">
        <v>0</v>
      </c>
      <c r="F26" s="79">
        <f t="shared" si="0"/>
        <v>0</v>
      </c>
      <c r="G26" s="81">
        <f t="shared" si="1"/>
        <v>0</v>
      </c>
      <c r="H26" s="89">
        <v>0</v>
      </c>
      <c r="I26" s="80">
        <f t="shared" si="2"/>
        <v>0</v>
      </c>
      <c r="J26" s="80">
        <f t="shared" si="3"/>
        <v>0</v>
      </c>
      <c r="K26" s="92"/>
      <c r="L26" s="92"/>
      <c r="M26" s="92"/>
      <c r="N26" s="79">
        <v>106296</v>
      </c>
      <c r="O26" s="79">
        <v>184433</v>
      </c>
      <c r="P26" s="92"/>
    </row>
    <row r="27" spans="1:16" ht="16.5" x14ac:dyDescent="0.25">
      <c r="A27" s="122"/>
      <c r="B27" s="123">
        <v>12</v>
      </c>
      <c r="C27" s="124" t="s">
        <v>147</v>
      </c>
      <c r="D27" s="85" t="s">
        <v>19</v>
      </c>
      <c r="E27" s="89">
        <v>0</v>
      </c>
      <c r="F27" s="79">
        <f t="shared" si="0"/>
        <v>0</v>
      </c>
      <c r="G27" s="81">
        <f t="shared" si="1"/>
        <v>0</v>
      </c>
      <c r="H27" s="89">
        <v>0</v>
      </c>
      <c r="I27" s="80">
        <f t="shared" si="2"/>
        <v>0</v>
      </c>
      <c r="J27" s="80">
        <f t="shared" si="3"/>
        <v>0</v>
      </c>
      <c r="K27" s="92"/>
      <c r="L27" s="92"/>
      <c r="M27" s="92"/>
      <c r="N27" s="79">
        <v>210264</v>
      </c>
      <c r="O27" s="82">
        <v>456784</v>
      </c>
      <c r="P27" s="92"/>
    </row>
    <row r="28" spans="1:16" ht="16.5" x14ac:dyDescent="0.25">
      <c r="A28" s="122"/>
      <c r="B28" s="123"/>
      <c r="C28" s="124"/>
      <c r="D28" s="85" t="s">
        <v>20</v>
      </c>
      <c r="E28" s="89">
        <v>0</v>
      </c>
      <c r="F28" s="79">
        <f t="shared" si="0"/>
        <v>0</v>
      </c>
      <c r="G28" s="81">
        <f t="shared" si="1"/>
        <v>0</v>
      </c>
      <c r="H28" s="89">
        <v>0</v>
      </c>
      <c r="I28" s="80">
        <f t="shared" si="2"/>
        <v>0</v>
      </c>
      <c r="J28" s="80">
        <f t="shared" si="3"/>
        <v>0</v>
      </c>
      <c r="K28" s="92"/>
      <c r="L28" s="92"/>
      <c r="M28" s="92"/>
      <c r="N28" s="79">
        <v>119250</v>
      </c>
      <c r="O28" s="82">
        <v>465490</v>
      </c>
      <c r="P28" s="92"/>
    </row>
    <row r="29" spans="1:16" ht="16.5" x14ac:dyDescent="0.25">
      <c r="A29" s="122"/>
      <c r="B29" s="123">
        <v>13</v>
      </c>
      <c r="C29" s="124" t="s">
        <v>148</v>
      </c>
      <c r="D29" s="85" t="s">
        <v>19</v>
      </c>
      <c r="E29" s="89">
        <v>0</v>
      </c>
      <c r="F29" s="79">
        <f t="shared" si="0"/>
        <v>0</v>
      </c>
      <c r="G29" s="81">
        <f t="shared" si="1"/>
        <v>0</v>
      </c>
      <c r="H29" s="89">
        <v>0</v>
      </c>
      <c r="I29" s="80">
        <f t="shared" si="2"/>
        <v>0</v>
      </c>
      <c r="J29" s="80">
        <f t="shared" si="3"/>
        <v>0</v>
      </c>
      <c r="K29" s="92"/>
      <c r="L29" s="92"/>
      <c r="M29" s="92"/>
      <c r="N29" s="79">
        <v>210264</v>
      </c>
      <c r="O29" s="82">
        <v>563603</v>
      </c>
      <c r="P29" s="92"/>
    </row>
    <row r="30" spans="1:16" ht="16.5" x14ac:dyDescent="0.25">
      <c r="A30" s="122"/>
      <c r="B30" s="123"/>
      <c r="C30" s="124"/>
      <c r="D30" s="85" t="s">
        <v>20</v>
      </c>
      <c r="E30" s="89">
        <v>0</v>
      </c>
      <c r="F30" s="79">
        <f t="shared" si="0"/>
        <v>0</v>
      </c>
      <c r="G30" s="81">
        <f t="shared" si="1"/>
        <v>0</v>
      </c>
      <c r="H30" s="89">
        <v>0</v>
      </c>
      <c r="I30" s="80">
        <f t="shared" si="2"/>
        <v>0</v>
      </c>
      <c r="J30" s="80">
        <f t="shared" si="3"/>
        <v>0</v>
      </c>
      <c r="K30" s="92"/>
      <c r="L30" s="92"/>
      <c r="M30" s="92"/>
      <c r="N30" s="79">
        <v>119250</v>
      </c>
      <c r="O30" s="82">
        <v>465490</v>
      </c>
      <c r="P30" s="92"/>
    </row>
    <row r="31" spans="1:16" ht="16.5" x14ac:dyDescent="0.25">
      <c r="A31" s="122"/>
      <c r="B31" s="123">
        <v>14</v>
      </c>
      <c r="C31" s="124" t="s">
        <v>149</v>
      </c>
      <c r="D31" s="85" t="s">
        <v>19</v>
      </c>
      <c r="E31" s="89">
        <v>0</v>
      </c>
      <c r="F31" s="79">
        <f t="shared" si="0"/>
        <v>0</v>
      </c>
      <c r="G31" s="81">
        <f t="shared" si="1"/>
        <v>0</v>
      </c>
      <c r="H31" s="92"/>
      <c r="I31" s="92"/>
      <c r="J31" s="92"/>
      <c r="K31" s="92"/>
      <c r="L31" s="92"/>
      <c r="M31" s="92"/>
      <c r="N31" s="79">
        <v>316270</v>
      </c>
      <c r="O31" s="92"/>
      <c r="P31" s="92"/>
    </row>
    <row r="32" spans="1:16" ht="16.5" x14ac:dyDescent="0.25">
      <c r="A32" s="122"/>
      <c r="B32" s="123"/>
      <c r="C32" s="124"/>
      <c r="D32" s="85" t="s">
        <v>20</v>
      </c>
      <c r="E32" s="89">
        <v>0</v>
      </c>
      <c r="F32" s="79">
        <f t="shared" si="0"/>
        <v>0</v>
      </c>
      <c r="G32" s="81">
        <f t="shared" si="1"/>
        <v>0</v>
      </c>
      <c r="H32" s="92"/>
      <c r="I32" s="92"/>
      <c r="J32" s="92"/>
      <c r="K32" s="92"/>
      <c r="L32" s="92"/>
      <c r="M32" s="92"/>
      <c r="N32" s="79">
        <v>115283</v>
      </c>
      <c r="O32" s="92"/>
      <c r="P32" s="92"/>
    </row>
    <row r="33" spans="1:16" ht="16.5" customHeight="1" x14ac:dyDescent="0.25">
      <c r="A33" s="122"/>
      <c r="B33" s="123">
        <v>15</v>
      </c>
      <c r="C33" s="124" t="s">
        <v>150</v>
      </c>
      <c r="D33" s="85" t="s">
        <v>19</v>
      </c>
      <c r="E33" s="89">
        <v>0</v>
      </c>
      <c r="F33" s="79">
        <f t="shared" si="0"/>
        <v>0</v>
      </c>
      <c r="G33" s="81">
        <f t="shared" si="1"/>
        <v>0</v>
      </c>
      <c r="H33" s="92"/>
      <c r="I33" s="92"/>
      <c r="J33" s="92"/>
      <c r="K33" s="92"/>
      <c r="L33" s="92"/>
      <c r="M33" s="92"/>
      <c r="N33" s="79">
        <v>312375</v>
      </c>
      <c r="O33" s="92"/>
      <c r="P33" s="92"/>
    </row>
    <row r="34" spans="1:16" ht="16.5" x14ac:dyDescent="0.25">
      <c r="A34" s="122"/>
      <c r="B34" s="123"/>
      <c r="C34" s="124"/>
      <c r="D34" s="85" t="s">
        <v>20</v>
      </c>
      <c r="E34" s="89">
        <v>0</v>
      </c>
      <c r="F34" s="79">
        <f t="shared" si="0"/>
        <v>0</v>
      </c>
      <c r="G34" s="81">
        <f t="shared" si="1"/>
        <v>0</v>
      </c>
      <c r="H34" s="92"/>
      <c r="I34" s="92"/>
      <c r="J34" s="92"/>
      <c r="K34" s="92"/>
      <c r="L34" s="92"/>
      <c r="M34" s="92"/>
      <c r="N34" s="79">
        <v>105768</v>
      </c>
      <c r="O34" s="92"/>
      <c r="P34" s="92"/>
    </row>
    <row r="35" spans="1:16" ht="16.5" customHeight="1" x14ac:dyDescent="0.25">
      <c r="A35" s="122"/>
      <c r="B35" s="123">
        <v>16</v>
      </c>
      <c r="C35" s="124" t="s">
        <v>151</v>
      </c>
      <c r="D35" s="85" t="s">
        <v>19</v>
      </c>
      <c r="E35" s="89">
        <v>0</v>
      </c>
      <c r="F35" s="79">
        <f t="shared" si="0"/>
        <v>0</v>
      </c>
      <c r="G35" s="81">
        <f t="shared" si="1"/>
        <v>0</v>
      </c>
      <c r="H35" s="89">
        <v>0</v>
      </c>
      <c r="I35" s="80">
        <f t="shared" si="2"/>
        <v>0</v>
      </c>
      <c r="J35" s="80">
        <f t="shared" si="3"/>
        <v>0</v>
      </c>
      <c r="K35" s="92"/>
      <c r="L35" s="92"/>
      <c r="M35" s="92"/>
      <c r="N35" s="79">
        <v>184361</v>
      </c>
      <c r="O35" s="82">
        <v>201548</v>
      </c>
      <c r="P35" s="92"/>
    </row>
    <row r="36" spans="1:16" ht="16.5" x14ac:dyDescent="0.25">
      <c r="A36" s="122"/>
      <c r="B36" s="123"/>
      <c r="C36" s="124"/>
      <c r="D36" s="85" t="s">
        <v>20</v>
      </c>
      <c r="E36" s="89">
        <v>0</v>
      </c>
      <c r="F36" s="79">
        <f t="shared" si="0"/>
        <v>0</v>
      </c>
      <c r="G36" s="81">
        <f t="shared" si="1"/>
        <v>0</v>
      </c>
      <c r="H36" s="89">
        <v>0</v>
      </c>
      <c r="I36" s="80">
        <f>H36*19%</f>
        <v>0</v>
      </c>
      <c r="J36" s="80">
        <f>H36+I36</f>
        <v>0</v>
      </c>
      <c r="K36" s="92"/>
      <c r="L36" s="92"/>
      <c r="M36" s="92"/>
      <c r="N36" s="79">
        <v>89794</v>
      </c>
      <c r="O36" s="82">
        <v>116791</v>
      </c>
      <c r="P36" s="92"/>
    </row>
    <row r="37" spans="1:16" ht="16.5" customHeight="1" x14ac:dyDescent="0.25">
      <c r="A37" s="122"/>
      <c r="B37" s="123">
        <v>17</v>
      </c>
      <c r="C37" s="124" t="s">
        <v>152</v>
      </c>
      <c r="D37" s="85" t="s">
        <v>19</v>
      </c>
      <c r="E37" s="89">
        <v>0</v>
      </c>
      <c r="F37" s="79">
        <f t="shared" si="0"/>
        <v>0</v>
      </c>
      <c r="G37" s="81">
        <f t="shared" si="1"/>
        <v>0</v>
      </c>
      <c r="H37" s="89">
        <v>0</v>
      </c>
      <c r="I37" s="80">
        <f t="shared" si="2"/>
        <v>0</v>
      </c>
      <c r="J37" s="80">
        <f t="shared" ref="J37:J86" si="4">H37+I37</f>
        <v>0</v>
      </c>
      <c r="K37" s="92"/>
      <c r="L37" s="92"/>
      <c r="M37" s="92"/>
      <c r="N37" s="79">
        <v>336851</v>
      </c>
      <c r="O37" s="82">
        <v>415381</v>
      </c>
      <c r="P37" s="92"/>
    </row>
    <row r="38" spans="1:16" ht="16.5" x14ac:dyDescent="0.25">
      <c r="A38" s="122"/>
      <c r="B38" s="123"/>
      <c r="C38" s="124"/>
      <c r="D38" s="85" t="s">
        <v>20</v>
      </c>
      <c r="E38" s="89">
        <v>0</v>
      </c>
      <c r="F38" s="79">
        <f t="shared" si="0"/>
        <v>0</v>
      </c>
      <c r="G38" s="81">
        <f t="shared" si="1"/>
        <v>0</v>
      </c>
      <c r="H38" s="89">
        <v>0</v>
      </c>
      <c r="I38" s="80">
        <f t="shared" si="2"/>
        <v>0</v>
      </c>
      <c r="J38" s="80">
        <f t="shared" si="4"/>
        <v>0</v>
      </c>
      <c r="K38" s="92"/>
      <c r="L38" s="92"/>
      <c r="M38" s="92"/>
      <c r="N38" s="79">
        <v>146430</v>
      </c>
      <c r="O38" s="82">
        <v>147979</v>
      </c>
      <c r="P38" s="92"/>
    </row>
    <row r="39" spans="1:16" ht="19.5" customHeight="1" x14ac:dyDescent="0.25">
      <c r="A39" s="122"/>
      <c r="B39" s="129">
        <v>18</v>
      </c>
      <c r="C39" s="124" t="s">
        <v>153</v>
      </c>
      <c r="D39" s="85" t="s">
        <v>19</v>
      </c>
      <c r="E39" s="89">
        <v>0</v>
      </c>
      <c r="F39" s="79">
        <f t="shared" si="0"/>
        <v>0</v>
      </c>
      <c r="G39" s="81">
        <f t="shared" si="1"/>
        <v>0</v>
      </c>
      <c r="H39" s="89">
        <v>0</v>
      </c>
      <c r="I39" s="80">
        <f t="shared" si="2"/>
        <v>0</v>
      </c>
      <c r="J39" s="80">
        <f t="shared" si="4"/>
        <v>0</v>
      </c>
      <c r="K39" s="89">
        <v>0</v>
      </c>
      <c r="L39" s="80">
        <f t="shared" ref="L39:L49" si="5">K39*19%</f>
        <v>0</v>
      </c>
      <c r="M39" s="80">
        <f t="shared" ref="M39:M49" si="6">K39+L39</f>
        <v>0</v>
      </c>
      <c r="N39" s="79">
        <v>47600</v>
      </c>
      <c r="O39" s="82">
        <v>55692</v>
      </c>
      <c r="P39" s="82">
        <v>47600</v>
      </c>
    </row>
    <row r="40" spans="1:16" ht="16.5" customHeight="1" x14ac:dyDescent="0.25">
      <c r="A40" s="122"/>
      <c r="B40" s="129"/>
      <c r="C40" s="124"/>
      <c r="D40" s="85" t="s">
        <v>20</v>
      </c>
      <c r="E40" s="89">
        <v>0</v>
      </c>
      <c r="F40" s="79">
        <f t="shared" si="0"/>
        <v>0</v>
      </c>
      <c r="G40" s="81">
        <f t="shared" si="1"/>
        <v>0</v>
      </c>
      <c r="H40" s="89">
        <v>0</v>
      </c>
      <c r="I40" s="80">
        <f t="shared" si="2"/>
        <v>0</v>
      </c>
      <c r="J40" s="80">
        <f t="shared" si="4"/>
        <v>0</v>
      </c>
      <c r="K40" s="92"/>
      <c r="L40" s="92"/>
      <c r="M40" s="92"/>
      <c r="N40" s="79">
        <v>40911</v>
      </c>
      <c r="O40" s="82">
        <v>36262</v>
      </c>
      <c r="P40" s="92"/>
    </row>
    <row r="41" spans="1:16" ht="16.5" customHeight="1" x14ac:dyDescent="0.25">
      <c r="A41" s="122"/>
      <c r="B41" s="123">
        <v>19</v>
      </c>
      <c r="C41" s="124" t="s">
        <v>154</v>
      </c>
      <c r="D41" s="85" t="s">
        <v>19</v>
      </c>
      <c r="E41" s="89">
        <v>0</v>
      </c>
      <c r="F41" s="79">
        <f t="shared" si="0"/>
        <v>0</v>
      </c>
      <c r="G41" s="81">
        <f t="shared" si="1"/>
        <v>0</v>
      </c>
      <c r="H41" s="89">
        <v>0</v>
      </c>
      <c r="I41" s="80">
        <f t="shared" si="2"/>
        <v>0</v>
      </c>
      <c r="J41" s="80">
        <f t="shared" si="4"/>
        <v>0</v>
      </c>
      <c r="K41" s="92"/>
      <c r="L41" s="92"/>
      <c r="M41" s="92"/>
      <c r="N41" s="79">
        <v>314552</v>
      </c>
      <c r="O41" s="82">
        <v>433738</v>
      </c>
      <c r="P41" s="92"/>
    </row>
    <row r="42" spans="1:16" ht="16.5" x14ac:dyDescent="0.25">
      <c r="A42" s="122"/>
      <c r="B42" s="123"/>
      <c r="C42" s="124"/>
      <c r="D42" s="85" t="s">
        <v>20</v>
      </c>
      <c r="E42" s="89">
        <v>0</v>
      </c>
      <c r="F42" s="79">
        <f t="shared" si="0"/>
        <v>0</v>
      </c>
      <c r="G42" s="81">
        <f t="shared" si="1"/>
        <v>0</v>
      </c>
      <c r="H42" s="89">
        <v>0</v>
      </c>
      <c r="I42" s="80">
        <f t="shared" si="2"/>
        <v>0</v>
      </c>
      <c r="J42" s="80">
        <f t="shared" si="4"/>
        <v>0</v>
      </c>
      <c r="K42" s="92"/>
      <c r="L42" s="92"/>
      <c r="M42" s="92"/>
      <c r="N42" s="79">
        <v>100346</v>
      </c>
      <c r="O42" s="82">
        <v>124493</v>
      </c>
      <c r="P42" s="92"/>
    </row>
    <row r="43" spans="1:16" ht="16.5" x14ac:dyDescent="0.25">
      <c r="A43" s="122"/>
      <c r="B43" s="123">
        <v>20</v>
      </c>
      <c r="C43" s="124" t="s">
        <v>155</v>
      </c>
      <c r="D43" s="85" t="s">
        <v>19</v>
      </c>
      <c r="E43" s="89">
        <v>0</v>
      </c>
      <c r="F43" s="79">
        <f t="shared" si="0"/>
        <v>0</v>
      </c>
      <c r="G43" s="81">
        <f t="shared" si="1"/>
        <v>0</v>
      </c>
      <c r="H43" s="89">
        <v>0</v>
      </c>
      <c r="I43" s="80">
        <f t="shared" si="2"/>
        <v>0</v>
      </c>
      <c r="J43" s="80">
        <f t="shared" si="4"/>
        <v>0</v>
      </c>
      <c r="K43" s="92"/>
      <c r="L43" s="92"/>
      <c r="M43" s="92"/>
      <c r="N43" s="79">
        <v>202561</v>
      </c>
      <c r="O43" s="82">
        <v>258219</v>
      </c>
      <c r="P43" s="92"/>
    </row>
    <row r="44" spans="1:16" ht="16.5" x14ac:dyDescent="0.25">
      <c r="A44" s="122"/>
      <c r="B44" s="123"/>
      <c r="C44" s="124"/>
      <c r="D44" s="85" t="s">
        <v>20</v>
      </c>
      <c r="E44" s="89">
        <v>0</v>
      </c>
      <c r="F44" s="79">
        <f t="shared" si="0"/>
        <v>0</v>
      </c>
      <c r="G44" s="81">
        <f t="shared" si="1"/>
        <v>0</v>
      </c>
      <c r="H44" s="89">
        <v>0</v>
      </c>
      <c r="I44" s="80">
        <f t="shared" si="2"/>
        <v>0</v>
      </c>
      <c r="J44" s="80">
        <f t="shared" si="4"/>
        <v>0</v>
      </c>
      <c r="K44" s="92"/>
      <c r="L44" s="92"/>
      <c r="M44" s="92"/>
      <c r="N44" s="79">
        <v>89794</v>
      </c>
      <c r="O44" s="82">
        <v>115350</v>
      </c>
      <c r="P44" s="92"/>
    </row>
    <row r="45" spans="1:16" ht="16.5" x14ac:dyDescent="0.25">
      <c r="A45" s="122"/>
      <c r="B45" s="123">
        <v>21</v>
      </c>
      <c r="C45" s="124" t="s">
        <v>156</v>
      </c>
      <c r="D45" s="85" t="s">
        <v>19</v>
      </c>
      <c r="E45" s="89">
        <v>0</v>
      </c>
      <c r="F45" s="79">
        <f t="shared" si="0"/>
        <v>0</v>
      </c>
      <c r="G45" s="81">
        <f t="shared" si="1"/>
        <v>0</v>
      </c>
      <c r="H45" s="89">
        <v>0</v>
      </c>
      <c r="I45" s="80">
        <f t="shared" si="2"/>
        <v>0</v>
      </c>
      <c r="J45" s="80">
        <f t="shared" si="4"/>
        <v>0</v>
      </c>
      <c r="K45" s="92"/>
      <c r="L45" s="92"/>
      <c r="M45" s="92"/>
      <c r="N45" s="79">
        <v>273117</v>
      </c>
      <c r="O45" s="82">
        <v>339860</v>
      </c>
      <c r="P45" s="92"/>
    </row>
    <row r="46" spans="1:16" ht="16.5" x14ac:dyDescent="0.25">
      <c r="A46" s="122"/>
      <c r="B46" s="123"/>
      <c r="C46" s="124"/>
      <c r="D46" s="85" t="s">
        <v>20</v>
      </c>
      <c r="E46" s="89">
        <v>0</v>
      </c>
      <c r="F46" s="79">
        <f t="shared" si="0"/>
        <v>0</v>
      </c>
      <c r="G46" s="81">
        <f t="shared" si="1"/>
        <v>0</v>
      </c>
      <c r="H46" s="89">
        <v>0</v>
      </c>
      <c r="I46" s="80">
        <f t="shared" si="2"/>
        <v>0</v>
      </c>
      <c r="J46" s="80">
        <f t="shared" si="4"/>
        <v>0</v>
      </c>
      <c r="K46" s="92"/>
      <c r="L46" s="92"/>
      <c r="M46" s="92"/>
      <c r="N46" s="79">
        <v>104414</v>
      </c>
      <c r="O46" s="82">
        <v>101727</v>
      </c>
      <c r="P46" s="92"/>
    </row>
    <row r="47" spans="1:16" ht="16.5" x14ac:dyDescent="0.25">
      <c r="A47" s="122"/>
      <c r="B47" s="123">
        <v>22</v>
      </c>
      <c r="C47" s="124" t="s">
        <v>157</v>
      </c>
      <c r="D47" s="85" t="s">
        <v>19</v>
      </c>
      <c r="E47" s="89">
        <v>0</v>
      </c>
      <c r="F47" s="79">
        <f t="shared" si="0"/>
        <v>0</v>
      </c>
      <c r="G47" s="81">
        <f t="shared" si="1"/>
        <v>0</v>
      </c>
      <c r="H47" s="89">
        <v>0</v>
      </c>
      <c r="I47" s="80">
        <f t="shared" si="2"/>
        <v>0</v>
      </c>
      <c r="J47" s="80">
        <f t="shared" si="4"/>
        <v>0</v>
      </c>
      <c r="K47" s="92"/>
      <c r="L47" s="92"/>
      <c r="M47" s="92"/>
      <c r="N47" s="79">
        <v>185243</v>
      </c>
      <c r="O47" s="82">
        <v>189829</v>
      </c>
      <c r="P47" s="92"/>
    </row>
    <row r="48" spans="1:16" ht="16.5" x14ac:dyDescent="0.25">
      <c r="A48" s="122"/>
      <c r="B48" s="123"/>
      <c r="C48" s="124"/>
      <c r="D48" s="85" t="s">
        <v>20</v>
      </c>
      <c r="E48" s="89">
        <v>0</v>
      </c>
      <c r="F48" s="79">
        <f t="shared" si="0"/>
        <v>0</v>
      </c>
      <c r="G48" s="81">
        <f t="shared" si="1"/>
        <v>0</v>
      </c>
      <c r="H48" s="89">
        <v>0</v>
      </c>
      <c r="I48" s="80">
        <f t="shared" si="2"/>
        <v>0</v>
      </c>
      <c r="J48" s="80">
        <f t="shared" si="4"/>
        <v>0</v>
      </c>
      <c r="K48" s="92"/>
      <c r="L48" s="92"/>
      <c r="M48" s="92"/>
      <c r="N48" s="79">
        <v>128520</v>
      </c>
      <c r="O48" s="82">
        <v>142987</v>
      </c>
      <c r="P48" s="92"/>
    </row>
    <row r="49" spans="1:16" ht="18" customHeight="1" x14ac:dyDescent="0.25">
      <c r="A49" s="122"/>
      <c r="B49" s="129">
        <v>23</v>
      </c>
      <c r="C49" s="124" t="s">
        <v>158</v>
      </c>
      <c r="D49" s="85" t="s">
        <v>19</v>
      </c>
      <c r="E49" s="89">
        <v>0</v>
      </c>
      <c r="F49" s="79">
        <f t="shared" si="0"/>
        <v>0</v>
      </c>
      <c r="G49" s="81">
        <f t="shared" si="1"/>
        <v>0</v>
      </c>
      <c r="H49" s="89">
        <v>0</v>
      </c>
      <c r="I49" s="80">
        <f t="shared" si="2"/>
        <v>0</v>
      </c>
      <c r="J49" s="80">
        <f t="shared" si="4"/>
        <v>0</v>
      </c>
      <c r="K49" s="89">
        <v>0</v>
      </c>
      <c r="L49" s="80">
        <f t="shared" si="5"/>
        <v>0</v>
      </c>
      <c r="M49" s="80">
        <f t="shared" si="6"/>
        <v>0</v>
      </c>
      <c r="N49" s="79">
        <v>24590</v>
      </c>
      <c r="O49" s="82">
        <v>28798</v>
      </c>
      <c r="P49" s="82">
        <v>24590</v>
      </c>
    </row>
    <row r="50" spans="1:16" ht="16.5" x14ac:dyDescent="0.25">
      <c r="A50" s="122"/>
      <c r="B50" s="129"/>
      <c r="C50" s="124"/>
      <c r="D50" s="85" t="s">
        <v>20</v>
      </c>
      <c r="E50" s="89">
        <v>0</v>
      </c>
      <c r="F50" s="79">
        <f t="shared" si="0"/>
        <v>0</v>
      </c>
      <c r="G50" s="81">
        <f t="shared" si="1"/>
        <v>0</v>
      </c>
      <c r="H50" s="89">
        <v>0</v>
      </c>
      <c r="I50" s="80">
        <f t="shared" si="2"/>
        <v>0</v>
      </c>
      <c r="J50" s="80">
        <f t="shared" si="4"/>
        <v>0</v>
      </c>
      <c r="K50" s="92"/>
      <c r="L50" s="92"/>
      <c r="M50" s="92"/>
      <c r="N50" s="79">
        <v>109423</v>
      </c>
      <c r="O50" s="82">
        <v>114294</v>
      </c>
      <c r="P50" s="92"/>
    </row>
    <row r="51" spans="1:16" ht="16.5" customHeight="1" x14ac:dyDescent="0.25">
      <c r="A51" s="122"/>
      <c r="B51" s="123">
        <v>24</v>
      </c>
      <c r="C51" s="124" t="s">
        <v>159</v>
      </c>
      <c r="D51" s="115" t="s">
        <v>20</v>
      </c>
      <c r="E51" s="107">
        <v>0</v>
      </c>
      <c r="F51" s="109">
        <f t="shared" si="0"/>
        <v>0</v>
      </c>
      <c r="G51" s="111">
        <f t="shared" si="1"/>
        <v>0</v>
      </c>
      <c r="H51" s="107">
        <v>0</v>
      </c>
      <c r="I51" s="113">
        <f t="shared" si="2"/>
        <v>0</v>
      </c>
      <c r="J51" s="113">
        <f t="shared" si="4"/>
        <v>0</v>
      </c>
      <c r="K51" s="105"/>
      <c r="L51" s="105"/>
      <c r="M51" s="105"/>
      <c r="N51" s="109">
        <v>163656</v>
      </c>
      <c r="O51" s="109">
        <v>172336</v>
      </c>
      <c r="P51" s="105"/>
    </row>
    <row r="52" spans="1:16" ht="16.5" customHeight="1" x14ac:dyDescent="0.25">
      <c r="A52" s="122"/>
      <c r="B52" s="123"/>
      <c r="C52" s="124"/>
      <c r="D52" s="116"/>
      <c r="E52" s="108"/>
      <c r="F52" s="110"/>
      <c r="G52" s="112"/>
      <c r="H52" s="108"/>
      <c r="I52" s="114"/>
      <c r="J52" s="114"/>
      <c r="K52" s="106"/>
      <c r="L52" s="106"/>
      <c r="M52" s="106"/>
      <c r="N52" s="110"/>
      <c r="O52" s="110"/>
      <c r="P52" s="106"/>
    </row>
    <row r="53" spans="1:16" ht="16.5" customHeight="1" x14ac:dyDescent="0.25">
      <c r="A53" s="122"/>
      <c r="B53" s="123">
        <v>25</v>
      </c>
      <c r="C53" s="124" t="s">
        <v>160</v>
      </c>
      <c r="D53" s="85" t="s">
        <v>19</v>
      </c>
      <c r="E53" s="89">
        <v>0</v>
      </c>
      <c r="F53" s="79">
        <f t="shared" si="0"/>
        <v>0</v>
      </c>
      <c r="G53" s="81">
        <f t="shared" si="1"/>
        <v>0</v>
      </c>
      <c r="H53" s="89">
        <v>0</v>
      </c>
      <c r="I53" s="80">
        <f t="shared" si="2"/>
        <v>0</v>
      </c>
      <c r="J53" s="80">
        <f t="shared" si="4"/>
        <v>0</v>
      </c>
      <c r="K53" s="92"/>
      <c r="L53" s="92"/>
      <c r="M53" s="92"/>
      <c r="N53" s="82">
        <v>1049018</v>
      </c>
      <c r="O53" s="82">
        <v>1092222</v>
      </c>
      <c r="P53" s="92"/>
    </row>
    <row r="54" spans="1:16" ht="16.5" x14ac:dyDescent="0.25">
      <c r="A54" s="122"/>
      <c r="B54" s="123"/>
      <c r="C54" s="124"/>
      <c r="D54" s="85" t="s">
        <v>20</v>
      </c>
      <c r="E54" s="89">
        <v>0</v>
      </c>
      <c r="F54" s="79">
        <f t="shared" si="0"/>
        <v>0</v>
      </c>
      <c r="G54" s="81">
        <f t="shared" si="1"/>
        <v>0</v>
      </c>
      <c r="H54" s="89">
        <v>0</v>
      </c>
      <c r="I54" s="80">
        <f t="shared" si="2"/>
        <v>0</v>
      </c>
      <c r="J54" s="80">
        <f t="shared" si="4"/>
        <v>0</v>
      </c>
      <c r="K54" s="92"/>
      <c r="L54" s="92"/>
      <c r="M54" s="92"/>
      <c r="N54" s="82">
        <v>730363</v>
      </c>
      <c r="O54" s="82">
        <v>678062</v>
      </c>
      <c r="P54" s="92"/>
    </row>
    <row r="55" spans="1:16" ht="16.5" customHeight="1" x14ac:dyDescent="0.25">
      <c r="A55" s="122" t="s">
        <v>44</v>
      </c>
      <c r="B55" s="123">
        <v>27</v>
      </c>
      <c r="C55" s="124" t="s">
        <v>161</v>
      </c>
      <c r="D55" s="85" t="s">
        <v>19</v>
      </c>
      <c r="E55" s="89">
        <v>0</v>
      </c>
      <c r="F55" s="79">
        <f t="shared" si="0"/>
        <v>0</v>
      </c>
      <c r="G55" s="81">
        <f t="shared" si="1"/>
        <v>0</v>
      </c>
      <c r="H55" s="92"/>
      <c r="I55" s="92"/>
      <c r="J55" s="92"/>
      <c r="K55" s="92"/>
      <c r="L55" s="92"/>
      <c r="M55" s="92"/>
      <c r="N55" s="82">
        <v>252042</v>
      </c>
      <c r="O55" s="92"/>
      <c r="P55" s="92"/>
    </row>
    <row r="56" spans="1:16" ht="16.5" x14ac:dyDescent="0.25">
      <c r="A56" s="122"/>
      <c r="B56" s="123"/>
      <c r="C56" s="124"/>
      <c r="D56" s="85" t="s">
        <v>20</v>
      </c>
      <c r="E56" s="89">
        <v>0</v>
      </c>
      <c r="F56" s="79">
        <f t="shared" si="0"/>
        <v>0</v>
      </c>
      <c r="G56" s="81">
        <f t="shared" si="1"/>
        <v>0</v>
      </c>
      <c r="H56" s="92"/>
      <c r="I56" s="92"/>
      <c r="J56" s="92"/>
      <c r="K56" s="92"/>
      <c r="L56" s="92"/>
      <c r="M56" s="92"/>
      <c r="N56" s="82">
        <v>476021</v>
      </c>
      <c r="O56" s="92"/>
      <c r="P56" s="92"/>
    </row>
    <row r="57" spans="1:16" ht="16.5" x14ac:dyDescent="0.25">
      <c r="A57" s="122"/>
      <c r="B57" s="129">
        <v>28</v>
      </c>
      <c r="C57" s="124" t="s">
        <v>162</v>
      </c>
      <c r="D57" s="85" t="s">
        <v>19</v>
      </c>
      <c r="E57" s="89">
        <v>0</v>
      </c>
      <c r="F57" s="79">
        <f t="shared" si="0"/>
        <v>0</v>
      </c>
      <c r="G57" s="81">
        <f t="shared" si="1"/>
        <v>0</v>
      </c>
      <c r="H57" s="89">
        <v>0</v>
      </c>
      <c r="I57" s="80">
        <f t="shared" si="2"/>
        <v>0</v>
      </c>
      <c r="J57" s="80">
        <f t="shared" si="4"/>
        <v>0</v>
      </c>
      <c r="K57" s="92"/>
      <c r="L57" s="92"/>
      <c r="M57" s="92"/>
      <c r="N57" s="82">
        <v>311494</v>
      </c>
      <c r="O57" s="82">
        <v>313655</v>
      </c>
      <c r="P57" s="92"/>
    </row>
    <row r="58" spans="1:16" ht="16.5" x14ac:dyDescent="0.25">
      <c r="A58" s="122"/>
      <c r="B58" s="129"/>
      <c r="C58" s="124"/>
      <c r="D58" s="85" t="s">
        <v>20</v>
      </c>
      <c r="E58" s="89">
        <v>0</v>
      </c>
      <c r="F58" s="79">
        <f t="shared" si="0"/>
        <v>0</v>
      </c>
      <c r="G58" s="81">
        <f t="shared" si="1"/>
        <v>0</v>
      </c>
      <c r="H58" s="89">
        <v>0</v>
      </c>
      <c r="I58" s="80">
        <f t="shared" si="2"/>
        <v>0</v>
      </c>
      <c r="J58" s="80">
        <f t="shared" si="4"/>
        <v>0</v>
      </c>
      <c r="K58" s="92"/>
      <c r="L58" s="92"/>
      <c r="M58" s="92"/>
      <c r="N58" s="82">
        <v>81825</v>
      </c>
      <c r="O58" s="82">
        <v>98792</v>
      </c>
      <c r="P58" s="92"/>
    </row>
    <row r="59" spans="1:16" ht="16.5" x14ac:dyDescent="0.25">
      <c r="A59" s="122"/>
      <c r="B59" s="123">
        <v>29</v>
      </c>
      <c r="C59" s="124" t="s">
        <v>163</v>
      </c>
      <c r="D59" s="85" t="s">
        <v>19</v>
      </c>
      <c r="E59" s="89">
        <v>0</v>
      </c>
      <c r="F59" s="79">
        <f t="shared" si="0"/>
        <v>0</v>
      </c>
      <c r="G59" s="81">
        <f t="shared" si="1"/>
        <v>0</v>
      </c>
      <c r="H59" s="89">
        <v>0</v>
      </c>
      <c r="I59" s="80">
        <f t="shared" si="2"/>
        <v>0</v>
      </c>
      <c r="J59" s="80">
        <f t="shared" si="4"/>
        <v>0</v>
      </c>
      <c r="K59" s="92"/>
      <c r="L59" s="92"/>
      <c r="M59" s="92"/>
      <c r="N59" s="82">
        <v>703171</v>
      </c>
      <c r="O59" s="82">
        <v>809337</v>
      </c>
      <c r="P59" s="92"/>
    </row>
    <row r="60" spans="1:16" ht="16.5" x14ac:dyDescent="0.25">
      <c r="A60" s="122"/>
      <c r="B60" s="123"/>
      <c r="C60" s="124"/>
      <c r="D60" s="85" t="s">
        <v>20</v>
      </c>
      <c r="E60" s="89">
        <v>0</v>
      </c>
      <c r="F60" s="79">
        <f t="shared" si="0"/>
        <v>0</v>
      </c>
      <c r="G60" s="81">
        <f t="shared" si="1"/>
        <v>0</v>
      </c>
      <c r="H60" s="89">
        <v>0</v>
      </c>
      <c r="I60" s="80">
        <f t="shared" si="2"/>
        <v>0</v>
      </c>
      <c r="J60" s="80">
        <f t="shared" si="4"/>
        <v>0</v>
      </c>
      <c r="K60" s="92"/>
      <c r="L60" s="92"/>
      <c r="M60" s="92"/>
      <c r="N60" s="82">
        <v>121210</v>
      </c>
      <c r="O60" s="82">
        <v>175896</v>
      </c>
      <c r="P60" s="92"/>
    </row>
    <row r="61" spans="1:16" ht="16.5" x14ac:dyDescent="0.25">
      <c r="A61" s="122"/>
      <c r="B61" s="123">
        <v>30</v>
      </c>
      <c r="C61" s="124" t="s">
        <v>164</v>
      </c>
      <c r="D61" s="85" t="s">
        <v>19</v>
      </c>
      <c r="E61" s="89">
        <v>0</v>
      </c>
      <c r="F61" s="79">
        <f t="shared" si="0"/>
        <v>0</v>
      </c>
      <c r="G61" s="81">
        <f t="shared" si="1"/>
        <v>0</v>
      </c>
      <c r="H61" s="89">
        <v>0</v>
      </c>
      <c r="I61" s="80">
        <f t="shared" si="2"/>
        <v>0</v>
      </c>
      <c r="J61" s="80">
        <f t="shared" si="4"/>
        <v>0</v>
      </c>
      <c r="K61" s="92"/>
      <c r="L61" s="92"/>
      <c r="M61" s="92"/>
      <c r="N61" s="82">
        <v>780090</v>
      </c>
      <c r="O61" s="82">
        <v>866515</v>
      </c>
      <c r="P61" s="92"/>
    </row>
    <row r="62" spans="1:16" ht="16.5" x14ac:dyDescent="0.25">
      <c r="A62" s="122"/>
      <c r="B62" s="123"/>
      <c r="C62" s="124"/>
      <c r="D62" s="85" t="s">
        <v>20</v>
      </c>
      <c r="E62" s="89">
        <v>0</v>
      </c>
      <c r="F62" s="79">
        <f t="shared" si="0"/>
        <v>0</v>
      </c>
      <c r="G62" s="81">
        <f t="shared" si="1"/>
        <v>0</v>
      </c>
      <c r="H62" s="89">
        <v>0</v>
      </c>
      <c r="I62" s="80">
        <f t="shared" si="2"/>
        <v>0</v>
      </c>
      <c r="J62" s="80">
        <f t="shared" si="4"/>
        <v>0</v>
      </c>
      <c r="K62" s="92"/>
      <c r="L62" s="92"/>
      <c r="M62" s="92"/>
      <c r="N62" s="82">
        <v>177072</v>
      </c>
      <c r="O62" s="82">
        <v>233586</v>
      </c>
      <c r="P62" s="92"/>
    </row>
    <row r="63" spans="1:16" ht="16.5" customHeight="1" x14ac:dyDescent="0.25">
      <c r="A63" s="122"/>
      <c r="B63" s="123">
        <v>31</v>
      </c>
      <c r="C63" s="124" t="s">
        <v>165</v>
      </c>
      <c r="D63" s="85" t="s">
        <v>19</v>
      </c>
      <c r="E63" s="89">
        <v>0</v>
      </c>
      <c r="F63" s="79">
        <f t="shared" si="0"/>
        <v>0</v>
      </c>
      <c r="G63" s="81">
        <f t="shared" si="1"/>
        <v>0</v>
      </c>
      <c r="H63" s="92"/>
      <c r="I63" s="92"/>
      <c r="J63" s="92"/>
      <c r="K63" s="92"/>
      <c r="L63" s="92"/>
      <c r="M63" s="92"/>
      <c r="N63" s="82">
        <v>233961</v>
      </c>
      <c r="O63" s="92"/>
      <c r="P63" s="92"/>
    </row>
    <row r="64" spans="1:16" ht="16.5" x14ac:dyDescent="0.25">
      <c r="A64" s="122"/>
      <c r="B64" s="123"/>
      <c r="C64" s="124"/>
      <c r="D64" s="85" t="s">
        <v>20</v>
      </c>
      <c r="E64" s="89">
        <v>0</v>
      </c>
      <c r="F64" s="79">
        <f t="shared" si="0"/>
        <v>0</v>
      </c>
      <c r="G64" s="81">
        <f t="shared" si="1"/>
        <v>0</v>
      </c>
      <c r="H64" s="92"/>
      <c r="I64" s="92"/>
      <c r="J64" s="92"/>
      <c r="K64" s="92"/>
      <c r="L64" s="92"/>
      <c r="M64" s="92"/>
      <c r="N64" s="82">
        <v>139111</v>
      </c>
      <c r="O64" s="92"/>
      <c r="P64" s="92"/>
    </row>
    <row r="65" spans="1:16" ht="16.5" x14ac:dyDescent="0.25">
      <c r="A65" s="122"/>
      <c r="B65" s="123">
        <v>33</v>
      </c>
      <c r="C65" s="124" t="s">
        <v>166</v>
      </c>
      <c r="D65" s="85" t="s">
        <v>19</v>
      </c>
      <c r="E65" s="89">
        <v>0</v>
      </c>
      <c r="F65" s="79">
        <f t="shared" si="0"/>
        <v>0</v>
      </c>
      <c r="G65" s="81">
        <f t="shared" si="1"/>
        <v>0</v>
      </c>
      <c r="H65" s="89">
        <v>0</v>
      </c>
      <c r="I65" s="80">
        <f t="shared" si="2"/>
        <v>0</v>
      </c>
      <c r="J65" s="80">
        <f t="shared" si="4"/>
        <v>0</v>
      </c>
      <c r="K65" s="92"/>
      <c r="L65" s="92"/>
      <c r="M65" s="92"/>
      <c r="N65" s="82">
        <v>152505</v>
      </c>
      <c r="O65" s="82">
        <v>443434</v>
      </c>
      <c r="P65" s="92"/>
    </row>
    <row r="66" spans="1:16" ht="16.5" x14ac:dyDescent="0.25">
      <c r="A66" s="122"/>
      <c r="B66" s="123"/>
      <c r="C66" s="124"/>
      <c r="D66" s="85" t="s">
        <v>20</v>
      </c>
      <c r="E66" s="89">
        <v>0</v>
      </c>
      <c r="F66" s="79">
        <f t="shared" si="0"/>
        <v>0</v>
      </c>
      <c r="G66" s="81">
        <f t="shared" si="1"/>
        <v>0</v>
      </c>
      <c r="H66" s="89">
        <v>0</v>
      </c>
      <c r="I66" s="80">
        <f t="shared" si="2"/>
        <v>0</v>
      </c>
      <c r="J66" s="80">
        <f t="shared" si="4"/>
        <v>0</v>
      </c>
      <c r="K66" s="92"/>
      <c r="L66" s="92"/>
      <c r="M66" s="92"/>
      <c r="N66" s="82">
        <v>105506</v>
      </c>
      <c r="O66" s="82">
        <v>170182</v>
      </c>
      <c r="P66" s="92"/>
    </row>
    <row r="67" spans="1:16" ht="16.5" x14ac:dyDescent="0.25">
      <c r="A67" s="122"/>
      <c r="B67" s="123">
        <v>34</v>
      </c>
      <c r="C67" s="124" t="s">
        <v>167</v>
      </c>
      <c r="D67" s="85" t="s">
        <v>19</v>
      </c>
      <c r="E67" s="89">
        <v>0</v>
      </c>
      <c r="F67" s="79">
        <f t="shared" si="0"/>
        <v>0</v>
      </c>
      <c r="G67" s="81">
        <f t="shared" si="1"/>
        <v>0</v>
      </c>
      <c r="H67" s="89">
        <v>0</v>
      </c>
      <c r="I67" s="80">
        <f t="shared" si="2"/>
        <v>0</v>
      </c>
      <c r="J67" s="80">
        <f t="shared" si="4"/>
        <v>0</v>
      </c>
      <c r="K67" s="92"/>
      <c r="L67" s="92"/>
      <c r="M67" s="92"/>
      <c r="N67" s="82">
        <v>100494</v>
      </c>
      <c r="O67" s="82">
        <v>224294</v>
      </c>
      <c r="P67" s="92"/>
    </row>
    <row r="68" spans="1:16" ht="16.5" x14ac:dyDescent="0.25">
      <c r="A68" s="122"/>
      <c r="B68" s="123"/>
      <c r="C68" s="124"/>
      <c r="D68" s="85" t="s">
        <v>20</v>
      </c>
      <c r="E68" s="89">
        <v>0</v>
      </c>
      <c r="F68" s="79">
        <f t="shared" si="0"/>
        <v>0</v>
      </c>
      <c r="G68" s="81">
        <f t="shared" si="1"/>
        <v>0</v>
      </c>
      <c r="H68" s="89">
        <v>0</v>
      </c>
      <c r="I68" s="80">
        <f t="shared" si="2"/>
        <v>0</v>
      </c>
      <c r="J68" s="80">
        <f t="shared" si="4"/>
        <v>0</v>
      </c>
      <c r="K68" s="92"/>
      <c r="L68" s="92"/>
      <c r="M68" s="92"/>
      <c r="N68" s="82">
        <v>92582</v>
      </c>
      <c r="O68" s="82">
        <v>119885</v>
      </c>
      <c r="P68" s="92"/>
    </row>
    <row r="69" spans="1:16" ht="16.5" customHeight="1" x14ac:dyDescent="0.25">
      <c r="A69" s="122"/>
      <c r="B69" s="123">
        <v>35</v>
      </c>
      <c r="C69" s="124" t="s">
        <v>168</v>
      </c>
      <c r="D69" s="85" t="s">
        <v>19</v>
      </c>
      <c r="E69" s="89">
        <v>0</v>
      </c>
      <c r="F69" s="79">
        <f t="shared" si="0"/>
        <v>0</v>
      </c>
      <c r="G69" s="81">
        <f t="shared" si="1"/>
        <v>0</v>
      </c>
      <c r="H69" s="89">
        <v>0</v>
      </c>
      <c r="I69" s="80">
        <f t="shared" si="2"/>
        <v>0</v>
      </c>
      <c r="J69" s="80">
        <f t="shared" si="4"/>
        <v>0</v>
      </c>
      <c r="K69" s="92"/>
      <c r="L69" s="92"/>
      <c r="M69" s="92"/>
      <c r="N69" s="82">
        <v>100884</v>
      </c>
      <c r="O69" s="82">
        <v>226398</v>
      </c>
      <c r="P69" s="92"/>
    </row>
    <row r="70" spans="1:16" ht="16.5" x14ac:dyDescent="0.25">
      <c r="A70" s="122"/>
      <c r="B70" s="123"/>
      <c r="C70" s="124"/>
      <c r="D70" s="85" t="s">
        <v>20</v>
      </c>
      <c r="E70" s="89">
        <v>0</v>
      </c>
      <c r="F70" s="79">
        <f t="shared" si="0"/>
        <v>0</v>
      </c>
      <c r="G70" s="81">
        <f t="shared" si="1"/>
        <v>0</v>
      </c>
      <c r="H70" s="89">
        <v>0</v>
      </c>
      <c r="I70" s="80">
        <f t="shared" si="2"/>
        <v>0</v>
      </c>
      <c r="J70" s="80">
        <f t="shared" si="4"/>
        <v>0</v>
      </c>
      <c r="K70" s="92"/>
      <c r="L70" s="92"/>
      <c r="M70" s="92"/>
      <c r="N70" s="82">
        <v>190132</v>
      </c>
      <c r="O70" s="82">
        <v>187731</v>
      </c>
      <c r="P70" s="92"/>
    </row>
    <row r="71" spans="1:16" ht="16.5" customHeight="1" x14ac:dyDescent="0.25">
      <c r="A71" s="122"/>
      <c r="B71" s="123">
        <v>36</v>
      </c>
      <c r="C71" s="124" t="s">
        <v>169</v>
      </c>
      <c r="D71" s="115" t="s">
        <v>20</v>
      </c>
      <c r="E71" s="107">
        <v>0</v>
      </c>
      <c r="F71" s="109">
        <f t="shared" si="0"/>
        <v>0</v>
      </c>
      <c r="G71" s="111">
        <f t="shared" si="1"/>
        <v>0</v>
      </c>
      <c r="H71" s="107">
        <v>0</v>
      </c>
      <c r="I71" s="113">
        <f t="shared" si="2"/>
        <v>0</v>
      </c>
      <c r="J71" s="113">
        <f t="shared" si="4"/>
        <v>0</v>
      </c>
      <c r="K71" s="105"/>
      <c r="L71" s="105"/>
      <c r="M71" s="105"/>
      <c r="N71" s="120">
        <v>204839</v>
      </c>
      <c r="O71" s="120">
        <v>215577</v>
      </c>
      <c r="P71" s="105"/>
    </row>
    <row r="72" spans="1:16" ht="16.5" customHeight="1" x14ac:dyDescent="0.25">
      <c r="A72" s="122"/>
      <c r="B72" s="123"/>
      <c r="C72" s="124"/>
      <c r="D72" s="116"/>
      <c r="E72" s="108"/>
      <c r="F72" s="110"/>
      <c r="G72" s="112"/>
      <c r="H72" s="108"/>
      <c r="I72" s="114"/>
      <c r="J72" s="114"/>
      <c r="K72" s="106"/>
      <c r="L72" s="106"/>
      <c r="M72" s="106"/>
      <c r="N72" s="121"/>
      <c r="O72" s="121"/>
      <c r="P72" s="106"/>
    </row>
    <row r="73" spans="1:16" ht="16.5" x14ac:dyDescent="0.25">
      <c r="A73" s="122"/>
      <c r="B73" s="129">
        <v>37</v>
      </c>
      <c r="C73" s="124" t="s">
        <v>170</v>
      </c>
      <c r="D73" s="85" t="s">
        <v>19</v>
      </c>
      <c r="E73" s="89">
        <v>0</v>
      </c>
      <c r="F73" s="79">
        <f t="shared" ref="F73:F133" si="7">E73*19%</f>
        <v>0</v>
      </c>
      <c r="G73" s="81">
        <f t="shared" ref="G73:G132" si="8">E73+F73</f>
        <v>0</v>
      </c>
      <c r="H73" s="89">
        <v>0</v>
      </c>
      <c r="I73" s="80">
        <f t="shared" ref="I73:I132" si="9">H73*19%</f>
        <v>0</v>
      </c>
      <c r="J73" s="80">
        <f t="shared" si="4"/>
        <v>0</v>
      </c>
      <c r="K73" s="92"/>
      <c r="L73" s="92"/>
      <c r="M73" s="92"/>
      <c r="N73" s="82">
        <v>71073</v>
      </c>
      <c r="O73" s="82">
        <v>69189</v>
      </c>
      <c r="P73" s="92"/>
    </row>
    <row r="74" spans="1:16" ht="16.5" x14ac:dyDescent="0.25">
      <c r="A74" s="122"/>
      <c r="B74" s="129"/>
      <c r="C74" s="124"/>
      <c r="D74" s="85" t="s">
        <v>20</v>
      </c>
      <c r="E74" s="89">
        <v>0</v>
      </c>
      <c r="F74" s="79">
        <f t="shared" si="7"/>
        <v>0</v>
      </c>
      <c r="G74" s="81">
        <f t="shared" si="8"/>
        <v>0</v>
      </c>
      <c r="H74" s="89">
        <v>0</v>
      </c>
      <c r="I74" s="80">
        <f t="shared" si="9"/>
        <v>0</v>
      </c>
      <c r="J74" s="80">
        <f t="shared" si="4"/>
        <v>0</v>
      </c>
      <c r="K74" s="92"/>
      <c r="L74" s="92"/>
      <c r="M74" s="92"/>
      <c r="N74" s="82">
        <v>89250</v>
      </c>
      <c r="O74" s="82">
        <v>116461</v>
      </c>
      <c r="P74" s="92"/>
    </row>
    <row r="75" spans="1:16" ht="16.5" customHeight="1" x14ac:dyDescent="0.25">
      <c r="A75" s="122" t="s">
        <v>56</v>
      </c>
      <c r="B75" s="123">
        <v>38</v>
      </c>
      <c r="C75" s="124" t="s">
        <v>171</v>
      </c>
      <c r="D75" s="85" t="s">
        <v>19</v>
      </c>
      <c r="E75" s="89">
        <v>0</v>
      </c>
      <c r="F75" s="79">
        <f t="shared" si="7"/>
        <v>0</v>
      </c>
      <c r="G75" s="81">
        <f t="shared" si="8"/>
        <v>0</v>
      </c>
      <c r="H75" s="92"/>
      <c r="I75" s="92"/>
      <c r="J75" s="92"/>
      <c r="K75" s="92"/>
      <c r="L75" s="92"/>
      <c r="M75" s="92"/>
      <c r="N75" s="82">
        <v>1371769</v>
      </c>
      <c r="O75" s="92"/>
      <c r="P75" s="92"/>
    </row>
    <row r="76" spans="1:16" ht="41.25" customHeight="1" x14ac:dyDescent="0.25">
      <c r="A76" s="122"/>
      <c r="B76" s="123"/>
      <c r="C76" s="124"/>
      <c r="D76" s="85" t="s">
        <v>20</v>
      </c>
      <c r="E76" s="89">
        <v>0</v>
      </c>
      <c r="F76" s="79">
        <f t="shared" si="7"/>
        <v>0</v>
      </c>
      <c r="G76" s="81">
        <f t="shared" si="8"/>
        <v>0</v>
      </c>
      <c r="H76" s="92"/>
      <c r="I76" s="92"/>
      <c r="J76" s="92"/>
      <c r="K76" s="92"/>
      <c r="L76" s="92"/>
      <c r="M76" s="92"/>
      <c r="N76" s="82">
        <v>459082</v>
      </c>
      <c r="O76" s="92"/>
      <c r="P76" s="92"/>
    </row>
    <row r="77" spans="1:16" ht="18.75" customHeight="1" x14ac:dyDescent="0.25">
      <c r="A77" s="122"/>
      <c r="B77" s="123">
        <v>39</v>
      </c>
      <c r="C77" s="124" t="s">
        <v>172</v>
      </c>
      <c r="D77" s="85" t="s">
        <v>19</v>
      </c>
      <c r="E77" s="89">
        <v>0</v>
      </c>
      <c r="F77" s="79">
        <f t="shared" si="7"/>
        <v>0</v>
      </c>
      <c r="G77" s="81">
        <f t="shared" si="8"/>
        <v>0</v>
      </c>
      <c r="H77" s="92"/>
      <c r="I77" s="92"/>
      <c r="J77" s="92"/>
      <c r="K77" s="92"/>
      <c r="L77" s="92"/>
      <c r="M77" s="92"/>
      <c r="N77" s="82">
        <v>128313</v>
      </c>
      <c r="O77" s="92"/>
      <c r="P77" s="92"/>
    </row>
    <row r="78" spans="1:16" ht="16.5" x14ac:dyDescent="0.25">
      <c r="A78" s="122"/>
      <c r="B78" s="123"/>
      <c r="C78" s="124"/>
      <c r="D78" s="85" t="s">
        <v>20</v>
      </c>
      <c r="E78" s="89">
        <v>0</v>
      </c>
      <c r="F78" s="79">
        <f t="shared" si="7"/>
        <v>0</v>
      </c>
      <c r="G78" s="81">
        <f t="shared" si="8"/>
        <v>0</v>
      </c>
      <c r="H78" s="92"/>
      <c r="I78" s="92"/>
      <c r="J78" s="92"/>
      <c r="K78" s="92"/>
      <c r="L78" s="92"/>
      <c r="M78" s="92"/>
      <c r="N78" s="82">
        <v>96657</v>
      </c>
      <c r="O78" s="92"/>
      <c r="P78" s="92"/>
    </row>
    <row r="79" spans="1:16" ht="17.25" customHeight="1" x14ac:dyDescent="0.25">
      <c r="A79" s="122"/>
      <c r="B79" s="123">
        <v>40</v>
      </c>
      <c r="C79" s="124" t="s">
        <v>173</v>
      </c>
      <c r="D79" s="85" t="s">
        <v>19</v>
      </c>
      <c r="E79" s="89">
        <v>0</v>
      </c>
      <c r="F79" s="79">
        <f t="shared" si="7"/>
        <v>0</v>
      </c>
      <c r="G79" s="81">
        <f t="shared" si="8"/>
        <v>0</v>
      </c>
      <c r="H79" s="89">
        <v>0</v>
      </c>
      <c r="I79" s="80">
        <f t="shared" si="9"/>
        <v>0</v>
      </c>
      <c r="J79" s="80">
        <f t="shared" si="4"/>
        <v>0</v>
      </c>
      <c r="K79" s="89">
        <v>0</v>
      </c>
      <c r="L79" s="80">
        <f t="shared" ref="L79:L124" si="10">K79*19%</f>
        <v>0</v>
      </c>
      <c r="M79" s="80">
        <f t="shared" ref="M79:M124" si="11">K79+L79</f>
        <v>0</v>
      </c>
      <c r="N79" s="82">
        <v>172222</v>
      </c>
      <c r="O79" s="82">
        <v>589610</v>
      </c>
      <c r="P79" s="82">
        <v>640551</v>
      </c>
    </row>
    <row r="80" spans="1:16" ht="16.5" x14ac:dyDescent="0.25">
      <c r="A80" s="122"/>
      <c r="B80" s="123"/>
      <c r="C80" s="124"/>
      <c r="D80" s="85" t="s">
        <v>20</v>
      </c>
      <c r="E80" s="89">
        <v>0</v>
      </c>
      <c r="F80" s="79">
        <f t="shared" si="7"/>
        <v>0</v>
      </c>
      <c r="G80" s="81">
        <f t="shared" si="8"/>
        <v>0</v>
      </c>
      <c r="H80" s="92"/>
      <c r="I80" s="92"/>
      <c r="J80" s="92"/>
      <c r="K80" s="92"/>
      <c r="L80" s="92"/>
      <c r="M80" s="92"/>
      <c r="N80" s="82">
        <v>106647</v>
      </c>
      <c r="O80" s="92"/>
      <c r="P80" s="92"/>
    </row>
    <row r="81" spans="1:16" ht="16.5" x14ac:dyDescent="0.25">
      <c r="A81" s="122"/>
      <c r="B81" s="123">
        <v>41</v>
      </c>
      <c r="C81" s="124" t="s">
        <v>174</v>
      </c>
      <c r="D81" s="85" t="s">
        <v>19</v>
      </c>
      <c r="E81" s="89">
        <v>0</v>
      </c>
      <c r="F81" s="79">
        <f t="shared" si="7"/>
        <v>0</v>
      </c>
      <c r="G81" s="81">
        <f t="shared" si="8"/>
        <v>0</v>
      </c>
      <c r="H81" s="92"/>
      <c r="I81" s="92"/>
      <c r="J81" s="92"/>
      <c r="K81" s="92"/>
      <c r="L81" s="92"/>
      <c r="M81" s="92"/>
      <c r="N81" s="82">
        <v>174602</v>
      </c>
      <c r="O81" s="92"/>
      <c r="P81" s="92"/>
    </row>
    <row r="82" spans="1:16" ht="21" customHeight="1" x14ac:dyDescent="0.25">
      <c r="A82" s="122"/>
      <c r="B82" s="123"/>
      <c r="C82" s="124"/>
      <c r="D82" s="85" t="s">
        <v>20</v>
      </c>
      <c r="E82" s="89">
        <v>0</v>
      </c>
      <c r="F82" s="79">
        <f t="shared" si="7"/>
        <v>0</v>
      </c>
      <c r="G82" s="81">
        <f t="shared" si="8"/>
        <v>0</v>
      </c>
      <c r="H82" s="92"/>
      <c r="I82" s="92"/>
      <c r="J82" s="92"/>
      <c r="K82" s="92"/>
      <c r="L82" s="92"/>
      <c r="M82" s="92"/>
      <c r="N82" s="82">
        <v>94033</v>
      </c>
      <c r="O82" s="92"/>
      <c r="P82" s="92"/>
    </row>
    <row r="83" spans="1:16" ht="16.5" customHeight="1" x14ac:dyDescent="0.25">
      <c r="A83" s="131" t="s">
        <v>61</v>
      </c>
      <c r="B83" s="123">
        <v>42</v>
      </c>
      <c r="C83" s="130" t="s">
        <v>161</v>
      </c>
      <c r="D83" s="115" t="s">
        <v>20</v>
      </c>
      <c r="E83" s="107">
        <v>0</v>
      </c>
      <c r="F83" s="109">
        <f t="shared" si="7"/>
        <v>0</v>
      </c>
      <c r="G83" s="111">
        <f t="shared" si="8"/>
        <v>0</v>
      </c>
      <c r="H83" s="107">
        <v>0</v>
      </c>
      <c r="I83" s="113">
        <f t="shared" si="9"/>
        <v>0</v>
      </c>
      <c r="J83" s="113">
        <f t="shared" si="4"/>
        <v>0</v>
      </c>
      <c r="K83" s="105"/>
      <c r="L83" s="105"/>
      <c r="M83" s="105"/>
      <c r="N83" s="120">
        <v>5815697</v>
      </c>
      <c r="O83" s="120">
        <v>5243822</v>
      </c>
      <c r="P83" s="105"/>
    </row>
    <row r="84" spans="1:16" ht="16.5" customHeight="1" x14ac:dyDescent="0.25">
      <c r="A84" s="131"/>
      <c r="B84" s="123"/>
      <c r="C84" s="124"/>
      <c r="D84" s="116"/>
      <c r="E84" s="108"/>
      <c r="F84" s="110"/>
      <c r="G84" s="112"/>
      <c r="H84" s="108"/>
      <c r="I84" s="114"/>
      <c r="J84" s="114"/>
      <c r="K84" s="106"/>
      <c r="L84" s="106"/>
      <c r="M84" s="106"/>
      <c r="N84" s="121"/>
      <c r="O84" s="121"/>
      <c r="P84" s="106"/>
    </row>
    <row r="85" spans="1:16" ht="16.5" x14ac:dyDescent="0.25">
      <c r="A85" s="131"/>
      <c r="B85" s="123">
        <v>44</v>
      </c>
      <c r="C85" s="124" t="s">
        <v>175</v>
      </c>
      <c r="D85" s="84" t="s">
        <v>19</v>
      </c>
      <c r="E85" s="89">
        <v>0</v>
      </c>
      <c r="F85" s="79">
        <f t="shared" si="7"/>
        <v>0</v>
      </c>
      <c r="G85" s="81">
        <f t="shared" si="8"/>
        <v>0</v>
      </c>
      <c r="H85" s="89">
        <v>0</v>
      </c>
      <c r="I85" s="80">
        <f t="shared" si="9"/>
        <v>0</v>
      </c>
      <c r="J85" s="80">
        <f t="shared" si="4"/>
        <v>0</v>
      </c>
      <c r="K85" s="92"/>
      <c r="L85" s="92"/>
      <c r="M85" s="92"/>
      <c r="N85" s="82">
        <v>549381</v>
      </c>
      <c r="O85" s="82">
        <v>633886</v>
      </c>
      <c r="P85" s="92"/>
    </row>
    <row r="86" spans="1:16" ht="16.5" x14ac:dyDescent="0.25">
      <c r="A86" s="131"/>
      <c r="B86" s="123"/>
      <c r="C86" s="124"/>
      <c r="D86" s="85" t="s">
        <v>20</v>
      </c>
      <c r="E86" s="89">
        <v>0</v>
      </c>
      <c r="F86" s="79">
        <f t="shared" si="7"/>
        <v>0</v>
      </c>
      <c r="G86" s="81">
        <f t="shared" si="8"/>
        <v>0</v>
      </c>
      <c r="H86" s="89">
        <v>0</v>
      </c>
      <c r="I86" s="80">
        <f t="shared" si="9"/>
        <v>0</v>
      </c>
      <c r="J86" s="80">
        <f t="shared" si="4"/>
        <v>0</v>
      </c>
      <c r="K86" s="92"/>
      <c r="L86" s="92"/>
      <c r="M86" s="92"/>
      <c r="N86" s="82">
        <v>211316</v>
      </c>
      <c r="O86" s="82">
        <v>769414</v>
      </c>
      <c r="P86" s="92"/>
    </row>
    <row r="87" spans="1:16" ht="16.5" customHeight="1" x14ac:dyDescent="0.25">
      <c r="A87" s="131"/>
      <c r="B87" s="123">
        <v>45</v>
      </c>
      <c r="C87" s="124" t="s">
        <v>176</v>
      </c>
      <c r="D87" s="85" t="s">
        <v>19</v>
      </c>
      <c r="E87" s="89">
        <v>0</v>
      </c>
      <c r="F87" s="79">
        <f t="shared" si="7"/>
        <v>0</v>
      </c>
      <c r="G87" s="81">
        <f t="shared" si="8"/>
        <v>0</v>
      </c>
      <c r="H87" s="92"/>
      <c r="I87" s="92"/>
      <c r="J87" s="92"/>
      <c r="K87" s="92"/>
      <c r="L87" s="92"/>
      <c r="M87" s="92"/>
      <c r="N87" s="82">
        <v>421311</v>
      </c>
      <c r="O87" s="92"/>
      <c r="P87" s="92"/>
    </row>
    <row r="88" spans="1:16" ht="16.5" x14ac:dyDescent="0.25">
      <c r="A88" s="131"/>
      <c r="B88" s="123"/>
      <c r="C88" s="124"/>
      <c r="D88" s="85" t="s">
        <v>20</v>
      </c>
      <c r="E88" s="89">
        <v>0</v>
      </c>
      <c r="F88" s="79">
        <f t="shared" si="7"/>
        <v>0</v>
      </c>
      <c r="G88" s="81">
        <f t="shared" si="8"/>
        <v>0</v>
      </c>
      <c r="H88" s="92"/>
      <c r="I88" s="92"/>
      <c r="J88" s="92"/>
      <c r="K88" s="92"/>
      <c r="L88" s="92"/>
      <c r="M88" s="92"/>
      <c r="N88" s="82">
        <v>327897</v>
      </c>
      <c r="O88" s="92"/>
      <c r="P88" s="92"/>
    </row>
    <row r="89" spans="1:16" ht="16.5" x14ac:dyDescent="0.25">
      <c r="A89" s="131"/>
      <c r="B89" s="123">
        <v>46</v>
      </c>
      <c r="C89" s="124" t="s">
        <v>177</v>
      </c>
      <c r="D89" s="85" t="s">
        <v>19</v>
      </c>
      <c r="E89" s="89">
        <v>0</v>
      </c>
      <c r="F89" s="79">
        <f t="shared" si="7"/>
        <v>0</v>
      </c>
      <c r="G89" s="81">
        <f t="shared" si="8"/>
        <v>0</v>
      </c>
      <c r="H89" s="92"/>
      <c r="I89" s="92"/>
      <c r="J89" s="92"/>
      <c r="K89" s="92"/>
      <c r="L89" s="92"/>
      <c r="M89" s="92"/>
      <c r="N89" s="82">
        <v>258235</v>
      </c>
      <c r="O89" s="92"/>
      <c r="P89" s="92"/>
    </row>
    <row r="90" spans="1:16" ht="16.5" x14ac:dyDescent="0.25">
      <c r="A90" s="131"/>
      <c r="B90" s="123"/>
      <c r="C90" s="124"/>
      <c r="D90" s="85" t="s">
        <v>20</v>
      </c>
      <c r="E90" s="89">
        <v>0</v>
      </c>
      <c r="F90" s="79">
        <f t="shared" si="7"/>
        <v>0</v>
      </c>
      <c r="G90" s="81">
        <f t="shared" si="8"/>
        <v>0</v>
      </c>
      <c r="H90" s="92"/>
      <c r="I90" s="92"/>
      <c r="J90" s="92"/>
      <c r="K90" s="92"/>
      <c r="L90" s="92"/>
      <c r="M90" s="92"/>
      <c r="N90" s="82">
        <v>185124</v>
      </c>
      <c r="O90" s="92"/>
      <c r="P90" s="92"/>
    </row>
    <row r="91" spans="1:16" ht="16.5" customHeight="1" x14ac:dyDescent="0.25">
      <c r="A91" s="131"/>
      <c r="B91" s="123">
        <v>47</v>
      </c>
      <c r="C91" s="124" t="s">
        <v>178</v>
      </c>
      <c r="D91" s="85" t="s">
        <v>19</v>
      </c>
      <c r="E91" s="89">
        <v>0</v>
      </c>
      <c r="F91" s="79">
        <f t="shared" si="7"/>
        <v>0</v>
      </c>
      <c r="G91" s="81">
        <f t="shared" si="8"/>
        <v>0</v>
      </c>
      <c r="H91" s="92"/>
      <c r="I91" s="92"/>
      <c r="J91" s="92"/>
      <c r="K91" s="92"/>
      <c r="L91" s="92"/>
      <c r="M91" s="92"/>
      <c r="N91" s="82">
        <v>249280</v>
      </c>
      <c r="O91" s="92"/>
      <c r="P91" s="92"/>
    </row>
    <row r="92" spans="1:16" ht="16.5" x14ac:dyDescent="0.25">
      <c r="A92" s="131"/>
      <c r="B92" s="123"/>
      <c r="C92" s="124"/>
      <c r="D92" s="85" t="s">
        <v>20</v>
      </c>
      <c r="E92" s="89">
        <v>0</v>
      </c>
      <c r="F92" s="79">
        <f t="shared" si="7"/>
        <v>0</v>
      </c>
      <c r="G92" s="81">
        <f t="shared" si="8"/>
        <v>0</v>
      </c>
      <c r="H92" s="92"/>
      <c r="I92" s="92"/>
      <c r="J92" s="92"/>
      <c r="K92" s="92"/>
      <c r="L92" s="92"/>
      <c r="M92" s="92"/>
      <c r="N92" s="82">
        <v>199771</v>
      </c>
      <c r="O92" s="92"/>
      <c r="P92" s="92"/>
    </row>
    <row r="93" spans="1:16" ht="33.75" customHeight="1" x14ac:dyDescent="0.25">
      <c r="A93" s="131"/>
      <c r="B93" s="123">
        <v>48</v>
      </c>
      <c r="C93" s="124" t="s">
        <v>179</v>
      </c>
      <c r="D93" s="85" t="s">
        <v>19</v>
      </c>
      <c r="E93" s="89">
        <v>0</v>
      </c>
      <c r="F93" s="79">
        <f t="shared" si="7"/>
        <v>0</v>
      </c>
      <c r="G93" s="81">
        <f t="shared" si="8"/>
        <v>0</v>
      </c>
      <c r="H93" s="89">
        <v>0</v>
      </c>
      <c r="I93" s="80">
        <f t="shared" si="9"/>
        <v>0</v>
      </c>
      <c r="J93" s="80">
        <f t="shared" ref="J93:J144" si="12">H93+I93</f>
        <v>0</v>
      </c>
      <c r="K93" s="92"/>
      <c r="L93" s="92"/>
      <c r="M93" s="92"/>
      <c r="N93" s="82">
        <v>1490118</v>
      </c>
      <c r="O93" s="82">
        <v>1381423</v>
      </c>
      <c r="P93" s="92"/>
    </row>
    <row r="94" spans="1:16" ht="33.75" customHeight="1" x14ac:dyDescent="0.25">
      <c r="A94" s="131"/>
      <c r="B94" s="123"/>
      <c r="C94" s="124"/>
      <c r="D94" s="85" t="s">
        <v>20</v>
      </c>
      <c r="E94" s="89">
        <v>0</v>
      </c>
      <c r="F94" s="79">
        <f t="shared" si="7"/>
        <v>0</v>
      </c>
      <c r="G94" s="81">
        <f t="shared" si="8"/>
        <v>0</v>
      </c>
      <c r="H94" s="89">
        <v>0</v>
      </c>
      <c r="I94" s="80">
        <f t="shared" si="9"/>
        <v>0</v>
      </c>
      <c r="J94" s="80">
        <f t="shared" si="12"/>
        <v>0</v>
      </c>
      <c r="K94" s="92"/>
      <c r="L94" s="92"/>
      <c r="M94" s="92"/>
      <c r="N94" s="82">
        <v>741757</v>
      </c>
      <c r="O94" s="82">
        <v>649264</v>
      </c>
      <c r="P94" s="92"/>
    </row>
    <row r="95" spans="1:16" ht="17.25" customHeight="1" x14ac:dyDescent="0.25">
      <c r="A95" s="131"/>
      <c r="B95" s="129">
        <v>49</v>
      </c>
      <c r="C95" s="124" t="s">
        <v>180</v>
      </c>
      <c r="D95" s="85" t="s">
        <v>19</v>
      </c>
      <c r="E95" s="89">
        <v>0</v>
      </c>
      <c r="F95" s="79">
        <f t="shared" si="7"/>
        <v>0</v>
      </c>
      <c r="G95" s="81">
        <f t="shared" si="8"/>
        <v>0</v>
      </c>
      <c r="H95" s="89">
        <v>0</v>
      </c>
      <c r="I95" s="80">
        <f t="shared" si="9"/>
        <v>0</v>
      </c>
      <c r="J95" s="80">
        <f t="shared" si="12"/>
        <v>0</v>
      </c>
      <c r="K95" s="92"/>
      <c r="L95" s="92"/>
      <c r="M95" s="92"/>
      <c r="N95" s="82">
        <v>551059</v>
      </c>
      <c r="O95" s="82">
        <v>533419</v>
      </c>
      <c r="P95" s="92"/>
    </row>
    <row r="96" spans="1:16" ht="27.75" customHeight="1" x14ac:dyDescent="0.25">
      <c r="A96" s="131"/>
      <c r="B96" s="129"/>
      <c r="C96" s="124"/>
      <c r="D96" s="85" t="s">
        <v>20</v>
      </c>
      <c r="E96" s="89">
        <v>0</v>
      </c>
      <c r="F96" s="79">
        <f t="shared" si="7"/>
        <v>0</v>
      </c>
      <c r="G96" s="81">
        <f t="shared" si="8"/>
        <v>0</v>
      </c>
      <c r="H96" s="89">
        <v>0</v>
      </c>
      <c r="I96" s="80">
        <f t="shared" si="9"/>
        <v>0</v>
      </c>
      <c r="J96" s="80">
        <f t="shared" si="12"/>
        <v>0</v>
      </c>
      <c r="K96" s="92"/>
      <c r="L96" s="92"/>
      <c r="M96" s="92"/>
      <c r="N96" s="82">
        <v>117453</v>
      </c>
      <c r="O96" s="82">
        <v>138437</v>
      </c>
      <c r="P96" s="92"/>
    </row>
    <row r="97" spans="1:16" ht="16.5" customHeight="1" x14ac:dyDescent="0.25">
      <c r="A97" s="131"/>
      <c r="B97" s="123">
        <v>50</v>
      </c>
      <c r="C97" s="124" t="s">
        <v>181</v>
      </c>
      <c r="D97" s="84" t="s">
        <v>19</v>
      </c>
      <c r="E97" s="89">
        <v>0</v>
      </c>
      <c r="F97" s="79">
        <f t="shared" si="7"/>
        <v>0</v>
      </c>
      <c r="G97" s="81">
        <f t="shared" si="8"/>
        <v>0</v>
      </c>
      <c r="H97" s="89">
        <v>0</v>
      </c>
      <c r="I97" s="80">
        <f t="shared" si="9"/>
        <v>0</v>
      </c>
      <c r="J97" s="80">
        <f t="shared" si="12"/>
        <v>0</v>
      </c>
      <c r="K97" s="92"/>
      <c r="L97" s="92"/>
      <c r="M97" s="92"/>
      <c r="N97" s="82">
        <v>304285</v>
      </c>
      <c r="O97" s="82">
        <v>256720</v>
      </c>
      <c r="P97" s="92"/>
    </row>
    <row r="98" spans="1:16" ht="16.5" x14ac:dyDescent="0.25">
      <c r="A98" s="131"/>
      <c r="B98" s="123"/>
      <c r="C98" s="124"/>
      <c r="D98" s="85" t="s">
        <v>20</v>
      </c>
      <c r="E98" s="89">
        <v>0</v>
      </c>
      <c r="F98" s="79">
        <f t="shared" si="7"/>
        <v>0</v>
      </c>
      <c r="G98" s="81">
        <f t="shared" si="8"/>
        <v>0</v>
      </c>
      <c r="H98" s="89">
        <v>0</v>
      </c>
      <c r="I98" s="80">
        <f t="shared" si="9"/>
        <v>0</v>
      </c>
      <c r="J98" s="80">
        <f t="shared" si="12"/>
        <v>0</v>
      </c>
      <c r="K98" s="92"/>
      <c r="L98" s="92"/>
      <c r="M98" s="92"/>
      <c r="N98" s="82">
        <v>173593</v>
      </c>
      <c r="O98" s="82">
        <v>449622</v>
      </c>
      <c r="P98" s="92"/>
    </row>
    <row r="99" spans="1:16" ht="16.5" customHeight="1" x14ac:dyDescent="0.25">
      <c r="A99" s="131"/>
      <c r="B99" s="123">
        <v>51</v>
      </c>
      <c r="C99" s="124" t="s">
        <v>182</v>
      </c>
      <c r="D99" s="85" t="s">
        <v>19</v>
      </c>
      <c r="E99" s="89">
        <v>0</v>
      </c>
      <c r="F99" s="79">
        <f t="shared" si="7"/>
        <v>0</v>
      </c>
      <c r="G99" s="81">
        <f t="shared" si="8"/>
        <v>0</v>
      </c>
      <c r="H99" s="89">
        <v>0</v>
      </c>
      <c r="I99" s="80">
        <f t="shared" si="9"/>
        <v>0</v>
      </c>
      <c r="J99" s="80">
        <f t="shared" si="12"/>
        <v>0</v>
      </c>
      <c r="K99" s="92"/>
      <c r="L99" s="92"/>
      <c r="M99" s="92"/>
      <c r="N99" s="82">
        <v>150481</v>
      </c>
      <c r="O99" s="82">
        <v>147821</v>
      </c>
      <c r="P99" s="92"/>
    </row>
    <row r="100" spans="1:16" ht="16.5" x14ac:dyDescent="0.25">
      <c r="A100" s="131"/>
      <c r="B100" s="123"/>
      <c r="C100" s="124"/>
      <c r="D100" s="85" t="s">
        <v>20</v>
      </c>
      <c r="E100" s="89">
        <v>0</v>
      </c>
      <c r="F100" s="79">
        <f t="shared" si="7"/>
        <v>0</v>
      </c>
      <c r="G100" s="81">
        <f t="shared" si="8"/>
        <v>0</v>
      </c>
      <c r="H100" s="89">
        <v>0</v>
      </c>
      <c r="I100" s="80">
        <f t="shared" si="9"/>
        <v>0</v>
      </c>
      <c r="J100" s="80">
        <f t="shared" si="12"/>
        <v>0</v>
      </c>
      <c r="K100" s="92"/>
      <c r="L100" s="92"/>
      <c r="M100" s="92"/>
      <c r="N100" s="82">
        <v>206996</v>
      </c>
      <c r="O100" s="82">
        <v>249810</v>
      </c>
      <c r="P100" s="92"/>
    </row>
    <row r="101" spans="1:16" ht="16.5" customHeight="1" x14ac:dyDescent="0.25">
      <c r="A101" s="131"/>
      <c r="B101" s="123">
        <v>52</v>
      </c>
      <c r="C101" s="130" t="s">
        <v>183</v>
      </c>
      <c r="D101" s="115" t="s">
        <v>20</v>
      </c>
      <c r="E101" s="107">
        <v>0</v>
      </c>
      <c r="F101" s="109">
        <f t="shared" si="7"/>
        <v>0</v>
      </c>
      <c r="G101" s="111">
        <f t="shared" si="8"/>
        <v>0</v>
      </c>
      <c r="H101" s="107">
        <v>0</v>
      </c>
      <c r="I101" s="113">
        <f t="shared" si="9"/>
        <v>0</v>
      </c>
      <c r="J101" s="113">
        <f t="shared" si="12"/>
        <v>0</v>
      </c>
      <c r="K101" s="105"/>
      <c r="L101" s="105"/>
      <c r="M101" s="105"/>
      <c r="N101" s="120">
        <v>129244</v>
      </c>
      <c r="O101" s="120">
        <v>128622</v>
      </c>
      <c r="P101" s="105"/>
    </row>
    <row r="102" spans="1:16" ht="16.5" customHeight="1" x14ac:dyDescent="0.25">
      <c r="A102" s="131"/>
      <c r="B102" s="123"/>
      <c r="C102" s="124"/>
      <c r="D102" s="116"/>
      <c r="E102" s="108"/>
      <c r="F102" s="110"/>
      <c r="G102" s="112"/>
      <c r="H102" s="108"/>
      <c r="I102" s="114"/>
      <c r="J102" s="114"/>
      <c r="K102" s="106"/>
      <c r="L102" s="106"/>
      <c r="M102" s="106"/>
      <c r="N102" s="121"/>
      <c r="O102" s="121"/>
      <c r="P102" s="106"/>
    </row>
    <row r="103" spans="1:16" ht="16.5" customHeight="1" x14ac:dyDescent="0.25">
      <c r="A103" s="131"/>
      <c r="B103" s="123">
        <v>53</v>
      </c>
      <c r="C103" s="130" t="s">
        <v>184</v>
      </c>
      <c r="D103" s="115" t="s">
        <v>20</v>
      </c>
      <c r="E103" s="107">
        <v>0</v>
      </c>
      <c r="F103" s="109">
        <f t="shared" si="7"/>
        <v>0</v>
      </c>
      <c r="G103" s="111">
        <f t="shared" si="8"/>
        <v>0</v>
      </c>
      <c r="H103" s="107">
        <v>0</v>
      </c>
      <c r="I103" s="113">
        <f t="shared" si="9"/>
        <v>0</v>
      </c>
      <c r="J103" s="113">
        <f t="shared" si="12"/>
        <v>0</v>
      </c>
      <c r="K103" s="105"/>
      <c r="L103" s="105"/>
      <c r="M103" s="105"/>
      <c r="N103" s="120">
        <v>279402</v>
      </c>
      <c r="O103" s="120">
        <v>269773</v>
      </c>
      <c r="P103" s="105"/>
    </row>
    <row r="104" spans="1:16" ht="16.5" customHeight="1" x14ac:dyDescent="0.25">
      <c r="A104" s="131"/>
      <c r="B104" s="123"/>
      <c r="C104" s="124"/>
      <c r="D104" s="116"/>
      <c r="E104" s="108"/>
      <c r="F104" s="110"/>
      <c r="G104" s="112"/>
      <c r="H104" s="108"/>
      <c r="I104" s="114"/>
      <c r="J104" s="114"/>
      <c r="K104" s="106"/>
      <c r="L104" s="106"/>
      <c r="M104" s="106"/>
      <c r="N104" s="121"/>
      <c r="O104" s="121"/>
      <c r="P104" s="106"/>
    </row>
    <row r="105" spans="1:16" ht="16.5" customHeight="1" x14ac:dyDescent="0.25">
      <c r="A105" s="131"/>
      <c r="B105" s="123">
        <v>54</v>
      </c>
      <c r="C105" s="124" t="s">
        <v>185</v>
      </c>
      <c r="D105" s="115" t="s">
        <v>20</v>
      </c>
      <c r="E105" s="107">
        <v>0</v>
      </c>
      <c r="F105" s="109">
        <f t="shared" si="7"/>
        <v>0</v>
      </c>
      <c r="G105" s="111">
        <f t="shared" si="8"/>
        <v>0</v>
      </c>
      <c r="H105" s="107">
        <v>0</v>
      </c>
      <c r="I105" s="113">
        <f t="shared" si="9"/>
        <v>0</v>
      </c>
      <c r="J105" s="113">
        <f t="shared" si="12"/>
        <v>0</v>
      </c>
      <c r="K105" s="105"/>
      <c r="L105" s="105"/>
      <c r="M105" s="105"/>
      <c r="N105" s="120">
        <v>227544</v>
      </c>
      <c r="O105" s="120">
        <v>287861</v>
      </c>
      <c r="P105" s="105"/>
    </row>
    <row r="106" spans="1:16" ht="16.5" customHeight="1" x14ac:dyDescent="0.25">
      <c r="A106" s="131"/>
      <c r="B106" s="123"/>
      <c r="C106" s="124"/>
      <c r="D106" s="116"/>
      <c r="E106" s="108"/>
      <c r="F106" s="110"/>
      <c r="G106" s="112"/>
      <c r="H106" s="108"/>
      <c r="I106" s="114"/>
      <c r="J106" s="114"/>
      <c r="K106" s="106"/>
      <c r="L106" s="106"/>
      <c r="M106" s="106"/>
      <c r="N106" s="121"/>
      <c r="O106" s="121"/>
      <c r="P106" s="106"/>
    </row>
    <row r="107" spans="1:16" ht="22.5" customHeight="1" x14ac:dyDescent="0.25">
      <c r="A107" s="122" t="s">
        <v>132</v>
      </c>
      <c r="B107" s="123">
        <v>55</v>
      </c>
      <c r="C107" s="124" t="s">
        <v>186</v>
      </c>
      <c r="D107" s="85" t="s">
        <v>19</v>
      </c>
      <c r="E107" s="89">
        <v>0</v>
      </c>
      <c r="F107" s="79">
        <f t="shared" si="7"/>
        <v>0</v>
      </c>
      <c r="G107" s="81">
        <f t="shared" si="8"/>
        <v>0</v>
      </c>
      <c r="H107" s="89">
        <v>0</v>
      </c>
      <c r="I107" s="80">
        <f t="shared" si="9"/>
        <v>0</v>
      </c>
      <c r="J107" s="80">
        <f t="shared" si="12"/>
        <v>0</v>
      </c>
      <c r="K107" s="92"/>
      <c r="L107" s="92"/>
      <c r="M107" s="92"/>
      <c r="N107" s="82">
        <v>112651</v>
      </c>
      <c r="O107" s="82">
        <v>470447</v>
      </c>
      <c r="P107" s="92"/>
    </row>
    <row r="108" spans="1:16" ht="23.25" customHeight="1" x14ac:dyDescent="0.25">
      <c r="A108" s="122"/>
      <c r="B108" s="123"/>
      <c r="C108" s="124"/>
      <c r="D108" s="85" t="s">
        <v>20</v>
      </c>
      <c r="E108" s="89">
        <v>0</v>
      </c>
      <c r="F108" s="79">
        <f t="shared" si="7"/>
        <v>0</v>
      </c>
      <c r="G108" s="81">
        <f t="shared" si="8"/>
        <v>0</v>
      </c>
      <c r="H108" s="89">
        <v>0</v>
      </c>
      <c r="I108" s="80">
        <f t="shared" si="9"/>
        <v>0</v>
      </c>
      <c r="J108" s="80">
        <f t="shared" si="12"/>
        <v>0</v>
      </c>
      <c r="K108" s="92"/>
      <c r="L108" s="92"/>
      <c r="M108" s="92"/>
      <c r="N108" s="82">
        <v>195925</v>
      </c>
      <c r="O108" s="82">
        <v>658189</v>
      </c>
      <c r="P108" s="92"/>
    </row>
    <row r="109" spans="1:16" ht="23.25" customHeight="1" x14ac:dyDescent="0.25">
      <c r="A109" s="122"/>
      <c r="B109" s="123">
        <v>56</v>
      </c>
      <c r="C109" s="124" t="s">
        <v>187</v>
      </c>
      <c r="D109" s="85" t="s">
        <v>19</v>
      </c>
      <c r="E109" s="89">
        <v>0</v>
      </c>
      <c r="F109" s="79">
        <f t="shared" si="7"/>
        <v>0</v>
      </c>
      <c r="G109" s="81">
        <f t="shared" si="8"/>
        <v>0</v>
      </c>
      <c r="H109" s="89">
        <v>0</v>
      </c>
      <c r="I109" s="80">
        <f t="shared" si="9"/>
        <v>0</v>
      </c>
      <c r="J109" s="80">
        <f t="shared" si="12"/>
        <v>0</v>
      </c>
      <c r="K109" s="92"/>
      <c r="L109" s="92"/>
      <c r="M109" s="92"/>
      <c r="N109" s="82">
        <v>9568059</v>
      </c>
      <c r="O109" s="82">
        <v>10304131</v>
      </c>
      <c r="P109" s="92"/>
    </row>
    <row r="110" spans="1:16" ht="24" customHeight="1" x14ac:dyDescent="0.25">
      <c r="A110" s="122"/>
      <c r="B110" s="123"/>
      <c r="C110" s="124"/>
      <c r="D110" s="85" t="s">
        <v>20</v>
      </c>
      <c r="E110" s="89">
        <v>0</v>
      </c>
      <c r="F110" s="79">
        <f t="shared" si="7"/>
        <v>0</v>
      </c>
      <c r="G110" s="81">
        <f t="shared" si="8"/>
        <v>0</v>
      </c>
      <c r="H110" s="89">
        <v>0</v>
      </c>
      <c r="I110" s="80">
        <f t="shared" si="9"/>
        <v>0</v>
      </c>
      <c r="J110" s="80">
        <f t="shared" si="12"/>
        <v>0</v>
      </c>
      <c r="K110" s="92"/>
      <c r="L110" s="92"/>
      <c r="M110" s="92"/>
      <c r="N110" s="82">
        <v>971800</v>
      </c>
      <c r="O110" s="82">
        <v>2889836</v>
      </c>
      <c r="P110" s="92"/>
    </row>
    <row r="111" spans="1:16" ht="20.25" customHeight="1" x14ac:dyDescent="0.25">
      <c r="A111" s="122"/>
      <c r="B111" s="123">
        <v>57</v>
      </c>
      <c r="C111" s="124" t="s">
        <v>188</v>
      </c>
      <c r="D111" s="85" t="s">
        <v>19</v>
      </c>
      <c r="E111" s="89">
        <v>0</v>
      </c>
      <c r="F111" s="79">
        <f t="shared" si="7"/>
        <v>0</v>
      </c>
      <c r="G111" s="81">
        <f t="shared" si="8"/>
        <v>0</v>
      </c>
      <c r="H111" s="92"/>
      <c r="I111" s="92"/>
      <c r="J111" s="92"/>
      <c r="K111" s="92"/>
      <c r="L111" s="92"/>
      <c r="M111" s="92"/>
      <c r="N111" s="82">
        <v>243915</v>
      </c>
      <c r="O111" s="92"/>
      <c r="P111" s="92"/>
    </row>
    <row r="112" spans="1:16" ht="16.5" x14ac:dyDescent="0.25">
      <c r="A112" s="122"/>
      <c r="B112" s="123"/>
      <c r="C112" s="124"/>
      <c r="D112" s="85" t="s">
        <v>20</v>
      </c>
      <c r="E112" s="89">
        <v>0</v>
      </c>
      <c r="F112" s="79">
        <f t="shared" si="7"/>
        <v>0</v>
      </c>
      <c r="G112" s="81">
        <f t="shared" si="8"/>
        <v>0</v>
      </c>
      <c r="H112" s="92"/>
      <c r="I112" s="92"/>
      <c r="J112" s="92"/>
      <c r="K112" s="92"/>
      <c r="L112" s="92"/>
      <c r="M112" s="92"/>
      <c r="N112" s="82">
        <v>177943</v>
      </c>
      <c r="O112" s="92"/>
      <c r="P112" s="92"/>
    </row>
    <row r="113" spans="1:16" ht="39.75" customHeight="1" x14ac:dyDescent="0.25">
      <c r="A113" s="131" t="s">
        <v>77</v>
      </c>
      <c r="B113" s="88">
        <v>58</v>
      </c>
      <c r="C113" s="87" t="s">
        <v>189</v>
      </c>
      <c r="D113" s="85" t="s">
        <v>20</v>
      </c>
      <c r="E113" s="89">
        <v>0</v>
      </c>
      <c r="F113" s="79">
        <f t="shared" si="7"/>
        <v>0</v>
      </c>
      <c r="G113" s="81">
        <f t="shared" si="8"/>
        <v>0</v>
      </c>
      <c r="H113" s="89">
        <v>0</v>
      </c>
      <c r="I113" s="80">
        <f t="shared" si="9"/>
        <v>0</v>
      </c>
      <c r="J113" s="80">
        <f t="shared" si="12"/>
        <v>0</v>
      </c>
      <c r="K113" s="92"/>
      <c r="L113" s="92"/>
      <c r="M113" s="92"/>
      <c r="N113" s="82">
        <v>436540</v>
      </c>
      <c r="O113" s="82">
        <v>437908</v>
      </c>
      <c r="P113" s="92"/>
    </row>
    <row r="114" spans="1:16" ht="33" x14ac:dyDescent="0.25">
      <c r="A114" s="131"/>
      <c r="B114" s="88">
        <v>59</v>
      </c>
      <c r="C114" s="87" t="s">
        <v>190</v>
      </c>
      <c r="D114" s="85" t="s">
        <v>20</v>
      </c>
      <c r="E114" s="89">
        <v>0</v>
      </c>
      <c r="F114" s="79">
        <f t="shared" si="7"/>
        <v>0</v>
      </c>
      <c r="G114" s="81">
        <f t="shared" si="8"/>
        <v>0</v>
      </c>
      <c r="H114" s="89">
        <v>0</v>
      </c>
      <c r="I114" s="80">
        <f t="shared" si="9"/>
        <v>0</v>
      </c>
      <c r="J114" s="80">
        <f t="shared" si="12"/>
        <v>0</v>
      </c>
      <c r="K114" s="92"/>
      <c r="L114" s="92"/>
      <c r="M114" s="92"/>
      <c r="N114" s="82">
        <v>186887</v>
      </c>
      <c r="O114" s="82">
        <v>242601</v>
      </c>
      <c r="P114" s="92"/>
    </row>
    <row r="115" spans="1:16" ht="38.25" customHeight="1" x14ac:dyDescent="0.25">
      <c r="A115" s="131"/>
      <c r="B115" s="129">
        <v>61</v>
      </c>
      <c r="C115" s="124" t="s">
        <v>191</v>
      </c>
      <c r="D115" s="85" t="s">
        <v>19</v>
      </c>
      <c r="E115" s="89">
        <v>0</v>
      </c>
      <c r="F115" s="79">
        <f t="shared" si="7"/>
        <v>0</v>
      </c>
      <c r="G115" s="81">
        <f t="shared" si="8"/>
        <v>0</v>
      </c>
      <c r="H115" s="89">
        <v>0</v>
      </c>
      <c r="I115" s="80">
        <f t="shared" si="9"/>
        <v>0</v>
      </c>
      <c r="J115" s="80">
        <f t="shared" si="12"/>
        <v>0</v>
      </c>
      <c r="K115" s="92"/>
      <c r="L115" s="92"/>
      <c r="M115" s="92"/>
      <c r="N115" s="82">
        <v>1186068</v>
      </c>
      <c r="O115" s="82">
        <v>1128517</v>
      </c>
      <c r="P115" s="92"/>
    </row>
    <row r="116" spans="1:16" ht="30.75" customHeight="1" x14ac:dyDescent="0.25">
      <c r="A116" s="131"/>
      <c r="B116" s="129"/>
      <c r="C116" s="124"/>
      <c r="D116" s="85" t="s">
        <v>20</v>
      </c>
      <c r="E116" s="89">
        <v>0</v>
      </c>
      <c r="F116" s="79">
        <f t="shared" si="7"/>
        <v>0</v>
      </c>
      <c r="G116" s="81">
        <f t="shared" si="8"/>
        <v>0</v>
      </c>
      <c r="H116" s="89">
        <v>0</v>
      </c>
      <c r="I116" s="80">
        <f t="shared" si="9"/>
        <v>0</v>
      </c>
      <c r="J116" s="80">
        <f t="shared" si="12"/>
        <v>0</v>
      </c>
      <c r="K116" s="92"/>
      <c r="L116" s="92"/>
      <c r="M116" s="92"/>
      <c r="N116" s="82">
        <v>140714</v>
      </c>
      <c r="O116" s="82">
        <v>156761</v>
      </c>
      <c r="P116" s="92"/>
    </row>
    <row r="117" spans="1:16" ht="22.5" customHeight="1" x14ac:dyDescent="0.25">
      <c r="A117" s="131"/>
      <c r="B117" s="129">
        <v>62</v>
      </c>
      <c r="C117" s="124" t="s">
        <v>192</v>
      </c>
      <c r="D117" s="84" t="s">
        <v>19</v>
      </c>
      <c r="E117" s="89">
        <v>0</v>
      </c>
      <c r="F117" s="79">
        <f t="shared" si="7"/>
        <v>0</v>
      </c>
      <c r="G117" s="81">
        <f t="shared" si="8"/>
        <v>0</v>
      </c>
      <c r="H117" s="89">
        <v>0</v>
      </c>
      <c r="I117" s="80">
        <f t="shared" si="9"/>
        <v>0</v>
      </c>
      <c r="J117" s="80">
        <f t="shared" si="12"/>
        <v>0</v>
      </c>
      <c r="K117" s="89">
        <v>0</v>
      </c>
      <c r="L117" s="80">
        <f t="shared" si="10"/>
        <v>0</v>
      </c>
      <c r="M117" s="80">
        <f t="shared" si="11"/>
        <v>0</v>
      </c>
      <c r="N117" s="82">
        <v>132983</v>
      </c>
      <c r="O117" s="82">
        <v>114251</v>
      </c>
      <c r="P117" s="82">
        <v>134323</v>
      </c>
    </row>
    <row r="118" spans="1:16" ht="16.5" x14ac:dyDescent="0.25">
      <c r="A118" s="131"/>
      <c r="B118" s="129"/>
      <c r="C118" s="124"/>
      <c r="D118" s="85" t="s">
        <v>20</v>
      </c>
      <c r="E118" s="89">
        <v>0</v>
      </c>
      <c r="F118" s="79">
        <f t="shared" si="7"/>
        <v>0</v>
      </c>
      <c r="G118" s="81">
        <f t="shared" si="8"/>
        <v>0</v>
      </c>
      <c r="H118" s="89">
        <v>0</v>
      </c>
      <c r="I118" s="80">
        <f t="shared" si="9"/>
        <v>0</v>
      </c>
      <c r="J118" s="80">
        <f t="shared" si="12"/>
        <v>0</v>
      </c>
      <c r="K118" s="92"/>
      <c r="L118" s="92"/>
      <c r="M118" s="92"/>
      <c r="N118" s="82">
        <v>61028</v>
      </c>
      <c r="O118" s="82">
        <v>65959</v>
      </c>
      <c r="P118" s="92"/>
    </row>
    <row r="119" spans="1:16" ht="27.75" customHeight="1" x14ac:dyDescent="0.25">
      <c r="A119" s="131"/>
      <c r="B119" s="88">
        <v>63</v>
      </c>
      <c r="C119" s="90" t="s">
        <v>207</v>
      </c>
      <c r="D119" s="85" t="s">
        <v>20</v>
      </c>
      <c r="E119" s="89">
        <v>0</v>
      </c>
      <c r="F119" s="79">
        <f t="shared" si="7"/>
        <v>0</v>
      </c>
      <c r="G119" s="81">
        <f t="shared" si="8"/>
        <v>0</v>
      </c>
      <c r="H119" s="89">
        <v>0</v>
      </c>
      <c r="I119" s="80">
        <f t="shared" si="9"/>
        <v>0</v>
      </c>
      <c r="J119" s="80">
        <f t="shared" si="12"/>
        <v>0</v>
      </c>
      <c r="K119" s="92"/>
      <c r="L119" s="92"/>
      <c r="M119" s="92"/>
      <c r="N119" s="82">
        <v>83360</v>
      </c>
      <c r="O119" s="82">
        <v>56591</v>
      </c>
      <c r="P119" s="92"/>
    </row>
    <row r="120" spans="1:16" ht="33" x14ac:dyDescent="0.25">
      <c r="A120" s="131"/>
      <c r="B120" s="88">
        <v>64</v>
      </c>
      <c r="C120" s="90" t="s">
        <v>208</v>
      </c>
      <c r="D120" s="85" t="s">
        <v>20</v>
      </c>
      <c r="E120" s="89">
        <v>0</v>
      </c>
      <c r="F120" s="79">
        <f t="shared" si="7"/>
        <v>0</v>
      </c>
      <c r="G120" s="81">
        <f t="shared" si="8"/>
        <v>0</v>
      </c>
      <c r="H120" s="89">
        <v>0</v>
      </c>
      <c r="I120" s="80">
        <f t="shared" si="9"/>
        <v>0</v>
      </c>
      <c r="J120" s="80">
        <f t="shared" si="12"/>
        <v>0</v>
      </c>
      <c r="K120" s="92"/>
      <c r="L120" s="92"/>
      <c r="M120" s="92"/>
      <c r="N120" s="82">
        <v>79880</v>
      </c>
      <c r="O120" s="82">
        <v>87617</v>
      </c>
      <c r="P120" s="92"/>
    </row>
    <row r="121" spans="1:16" ht="48.75" customHeight="1" x14ac:dyDescent="0.25">
      <c r="A121" s="131"/>
      <c r="B121" s="86">
        <v>66</v>
      </c>
      <c r="C121" s="87" t="s">
        <v>193</v>
      </c>
      <c r="D121" s="85" t="s">
        <v>20</v>
      </c>
      <c r="E121" s="89">
        <v>0</v>
      </c>
      <c r="F121" s="79">
        <f t="shared" si="7"/>
        <v>0</v>
      </c>
      <c r="G121" s="81">
        <f t="shared" si="8"/>
        <v>0</v>
      </c>
      <c r="H121" s="89">
        <v>0</v>
      </c>
      <c r="I121" s="80">
        <f t="shared" si="9"/>
        <v>0</v>
      </c>
      <c r="J121" s="80">
        <f t="shared" si="12"/>
        <v>0</v>
      </c>
      <c r="K121" s="92"/>
      <c r="L121" s="92"/>
      <c r="M121" s="92"/>
      <c r="N121" s="82">
        <v>232050</v>
      </c>
      <c r="O121" s="82">
        <v>84781</v>
      </c>
      <c r="P121" s="92"/>
    </row>
    <row r="122" spans="1:16" ht="16.5" customHeight="1" x14ac:dyDescent="0.25">
      <c r="A122" s="131"/>
      <c r="B122" s="123">
        <v>67</v>
      </c>
      <c r="C122" s="124" t="s">
        <v>194</v>
      </c>
      <c r="D122" s="85" t="s">
        <v>204</v>
      </c>
      <c r="E122" s="89">
        <v>0</v>
      </c>
      <c r="F122" s="79">
        <f t="shared" si="7"/>
        <v>0</v>
      </c>
      <c r="G122" s="81">
        <f t="shared" si="8"/>
        <v>0</v>
      </c>
      <c r="H122" s="92"/>
      <c r="I122" s="92"/>
      <c r="J122" s="92"/>
      <c r="K122" s="92"/>
      <c r="L122" s="92"/>
      <c r="M122" s="92"/>
      <c r="N122" s="82">
        <v>87098</v>
      </c>
      <c r="O122" s="92"/>
      <c r="P122" s="92"/>
    </row>
    <row r="123" spans="1:16" ht="16.5" x14ac:dyDescent="0.25">
      <c r="A123" s="131"/>
      <c r="B123" s="123"/>
      <c r="C123" s="124"/>
      <c r="D123" s="85" t="s">
        <v>20</v>
      </c>
      <c r="E123" s="89">
        <v>0</v>
      </c>
      <c r="F123" s="79">
        <f t="shared" si="7"/>
        <v>0</v>
      </c>
      <c r="G123" s="81">
        <f t="shared" si="8"/>
        <v>0</v>
      </c>
      <c r="H123" s="92"/>
      <c r="I123" s="92"/>
      <c r="J123" s="92"/>
      <c r="K123" s="92"/>
      <c r="L123" s="92"/>
      <c r="M123" s="92"/>
      <c r="N123" s="82">
        <v>132526</v>
      </c>
      <c r="O123" s="92"/>
      <c r="P123" s="92"/>
    </row>
    <row r="124" spans="1:16" ht="43.5" customHeight="1" x14ac:dyDescent="0.25">
      <c r="A124" s="131"/>
      <c r="B124" s="88">
        <v>68</v>
      </c>
      <c r="C124" s="87" t="s">
        <v>87</v>
      </c>
      <c r="D124" s="84" t="s">
        <v>205</v>
      </c>
      <c r="E124" s="89">
        <v>0</v>
      </c>
      <c r="F124" s="79">
        <f t="shared" si="7"/>
        <v>0</v>
      </c>
      <c r="G124" s="81">
        <f t="shared" si="8"/>
        <v>0</v>
      </c>
      <c r="H124" s="89">
        <v>0</v>
      </c>
      <c r="I124" s="80">
        <f t="shared" si="9"/>
        <v>0</v>
      </c>
      <c r="J124" s="80">
        <f t="shared" si="12"/>
        <v>0</v>
      </c>
      <c r="K124" s="89">
        <v>0</v>
      </c>
      <c r="L124" s="80">
        <f t="shared" si="10"/>
        <v>0</v>
      </c>
      <c r="M124" s="80">
        <f t="shared" si="11"/>
        <v>0</v>
      </c>
      <c r="N124" s="82">
        <v>239480</v>
      </c>
      <c r="O124" s="82">
        <v>234859</v>
      </c>
      <c r="P124" s="82">
        <v>292091</v>
      </c>
    </row>
    <row r="125" spans="1:16" ht="55.5" customHeight="1" x14ac:dyDescent="0.25">
      <c r="A125" s="131"/>
      <c r="B125" s="123">
        <v>69</v>
      </c>
      <c r="C125" s="124" t="s">
        <v>195</v>
      </c>
      <c r="D125" s="85" t="s">
        <v>19</v>
      </c>
      <c r="E125" s="89">
        <v>0</v>
      </c>
      <c r="F125" s="79">
        <f t="shared" si="7"/>
        <v>0</v>
      </c>
      <c r="G125" s="81">
        <f t="shared" si="8"/>
        <v>0</v>
      </c>
      <c r="H125" s="89">
        <v>0</v>
      </c>
      <c r="I125" s="80">
        <f t="shared" si="9"/>
        <v>0</v>
      </c>
      <c r="J125" s="80">
        <f t="shared" si="12"/>
        <v>0</v>
      </c>
      <c r="K125" s="92"/>
      <c r="L125" s="92"/>
      <c r="M125" s="92"/>
      <c r="N125" s="82">
        <v>1658416</v>
      </c>
      <c r="O125" s="82">
        <v>1749801</v>
      </c>
      <c r="P125" s="92"/>
    </row>
    <row r="126" spans="1:16" ht="63.75" customHeight="1" x14ac:dyDescent="0.25">
      <c r="A126" s="131"/>
      <c r="B126" s="123"/>
      <c r="C126" s="124"/>
      <c r="D126" s="85" t="s">
        <v>20</v>
      </c>
      <c r="E126" s="89">
        <v>0</v>
      </c>
      <c r="F126" s="79">
        <f t="shared" si="7"/>
        <v>0</v>
      </c>
      <c r="G126" s="81">
        <f t="shared" si="8"/>
        <v>0</v>
      </c>
      <c r="H126" s="89">
        <v>0</v>
      </c>
      <c r="I126" s="80">
        <f t="shared" si="9"/>
        <v>0</v>
      </c>
      <c r="J126" s="80">
        <f t="shared" si="12"/>
        <v>0</v>
      </c>
      <c r="K126" s="92"/>
      <c r="L126" s="92"/>
      <c r="M126" s="92"/>
      <c r="N126" s="82">
        <v>706378</v>
      </c>
      <c r="O126" s="82">
        <v>728491</v>
      </c>
      <c r="P126" s="92"/>
    </row>
    <row r="127" spans="1:16" ht="59.25" customHeight="1" x14ac:dyDescent="0.25">
      <c r="A127" s="131"/>
      <c r="B127" s="123">
        <v>70</v>
      </c>
      <c r="C127" s="124" t="s">
        <v>196</v>
      </c>
      <c r="D127" s="85" t="s">
        <v>19</v>
      </c>
      <c r="E127" s="89">
        <v>0</v>
      </c>
      <c r="F127" s="79">
        <f t="shared" si="7"/>
        <v>0</v>
      </c>
      <c r="G127" s="81">
        <f t="shared" si="8"/>
        <v>0</v>
      </c>
      <c r="H127" s="89">
        <v>0</v>
      </c>
      <c r="I127" s="80">
        <f t="shared" si="9"/>
        <v>0</v>
      </c>
      <c r="J127" s="80">
        <f t="shared" si="12"/>
        <v>0</v>
      </c>
      <c r="K127" s="92"/>
      <c r="L127" s="92"/>
      <c r="M127" s="92"/>
      <c r="N127" s="82">
        <v>1443422</v>
      </c>
      <c r="O127" s="82">
        <v>1500829</v>
      </c>
      <c r="P127" s="92"/>
    </row>
    <row r="128" spans="1:16" ht="61.5" customHeight="1" x14ac:dyDescent="0.25">
      <c r="A128" s="131"/>
      <c r="B128" s="123"/>
      <c r="C128" s="124"/>
      <c r="D128" s="85" t="s">
        <v>20</v>
      </c>
      <c r="E128" s="89">
        <v>0</v>
      </c>
      <c r="F128" s="79">
        <f t="shared" si="7"/>
        <v>0</v>
      </c>
      <c r="G128" s="81">
        <f t="shared" si="8"/>
        <v>0</v>
      </c>
      <c r="H128" s="89">
        <v>0</v>
      </c>
      <c r="I128" s="80">
        <f t="shared" si="9"/>
        <v>0</v>
      </c>
      <c r="J128" s="80">
        <f t="shared" si="12"/>
        <v>0</v>
      </c>
      <c r="K128" s="92"/>
      <c r="L128" s="92"/>
      <c r="M128" s="92"/>
      <c r="N128" s="82">
        <v>496662</v>
      </c>
      <c r="O128" s="82">
        <v>516954</v>
      </c>
      <c r="P128" s="92"/>
    </row>
    <row r="129" spans="1:16" ht="51.75" customHeight="1" x14ac:dyDescent="0.25">
      <c r="A129" s="131"/>
      <c r="B129" s="123">
        <v>71</v>
      </c>
      <c r="C129" s="124" t="s">
        <v>197</v>
      </c>
      <c r="D129" s="85" t="s">
        <v>19</v>
      </c>
      <c r="E129" s="89">
        <v>0</v>
      </c>
      <c r="F129" s="79">
        <f t="shared" si="7"/>
        <v>0</v>
      </c>
      <c r="G129" s="81">
        <f t="shared" si="8"/>
        <v>0</v>
      </c>
      <c r="H129" s="89">
        <v>0</v>
      </c>
      <c r="I129" s="80">
        <f t="shared" si="9"/>
        <v>0</v>
      </c>
      <c r="J129" s="80">
        <f t="shared" si="12"/>
        <v>0</v>
      </c>
      <c r="K129" s="92"/>
      <c r="L129" s="92"/>
      <c r="M129" s="92"/>
      <c r="N129" s="82">
        <v>822480</v>
      </c>
      <c r="O129" s="82">
        <v>867411</v>
      </c>
      <c r="P129" s="92"/>
    </row>
    <row r="130" spans="1:16" ht="68.25" customHeight="1" x14ac:dyDescent="0.25">
      <c r="A130" s="131"/>
      <c r="B130" s="123"/>
      <c r="C130" s="124"/>
      <c r="D130" s="85" t="s">
        <v>20</v>
      </c>
      <c r="E130" s="89">
        <v>0</v>
      </c>
      <c r="F130" s="79">
        <f t="shared" si="7"/>
        <v>0</v>
      </c>
      <c r="G130" s="81">
        <f t="shared" si="8"/>
        <v>0</v>
      </c>
      <c r="H130" s="89">
        <v>0</v>
      </c>
      <c r="I130" s="80">
        <f t="shared" si="9"/>
        <v>0</v>
      </c>
      <c r="J130" s="80">
        <f t="shared" si="12"/>
        <v>0</v>
      </c>
      <c r="K130" s="92"/>
      <c r="L130" s="92"/>
      <c r="M130" s="92"/>
      <c r="N130" s="82">
        <v>460381</v>
      </c>
      <c r="O130" s="82">
        <v>425199</v>
      </c>
      <c r="P130" s="92"/>
    </row>
    <row r="131" spans="1:16" ht="64.5" customHeight="1" x14ac:dyDescent="0.25">
      <c r="A131" s="131"/>
      <c r="B131" s="123">
        <v>72</v>
      </c>
      <c r="C131" s="124" t="s">
        <v>198</v>
      </c>
      <c r="D131" s="85" t="s">
        <v>19</v>
      </c>
      <c r="E131" s="89">
        <v>0</v>
      </c>
      <c r="F131" s="79">
        <f t="shared" si="7"/>
        <v>0</v>
      </c>
      <c r="G131" s="81">
        <f t="shared" si="8"/>
        <v>0</v>
      </c>
      <c r="H131" s="89">
        <v>0</v>
      </c>
      <c r="I131" s="80">
        <f t="shared" si="9"/>
        <v>0</v>
      </c>
      <c r="J131" s="80">
        <f t="shared" si="12"/>
        <v>0</v>
      </c>
      <c r="K131" s="92"/>
      <c r="L131" s="92"/>
      <c r="M131" s="92"/>
      <c r="N131" s="82">
        <v>1316568</v>
      </c>
      <c r="O131" s="82">
        <v>1379711</v>
      </c>
      <c r="P131" s="92"/>
    </row>
    <row r="132" spans="1:16" ht="64.5" customHeight="1" x14ac:dyDescent="0.25">
      <c r="A132" s="131"/>
      <c r="B132" s="123"/>
      <c r="C132" s="124"/>
      <c r="D132" s="85" t="s">
        <v>20</v>
      </c>
      <c r="E132" s="89">
        <v>0</v>
      </c>
      <c r="F132" s="79">
        <f t="shared" si="7"/>
        <v>0</v>
      </c>
      <c r="G132" s="81">
        <f t="shared" si="8"/>
        <v>0</v>
      </c>
      <c r="H132" s="89">
        <v>0</v>
      </c>
      <c r="I132" s="80">
        <f t="shared" si="9"/>
        <v>0</v>
      </c>
      <c r="J132" s="80">
        <f t="shared" si="12"/>
        <v>0</v>
      </c>
      <c r="K132" s="92"/>
      <c r="L132" s="92"/>
      <c r="M132" s="92"/>
      <c r="N132" s="82">
        <v>191907</v>
      </c>
      <c r="O132" s="82">
        <v>291591</v>
      </c>
      <c r="P132" s="92"/>
    </row>
    <row r="133" spans="1:16" ht="16.5" customHeight="1" x14ac:dyDescent="0.25">
      <c r="A133" s="131"/>
      <c r="B133" s="123">
        <v>73</v>
      </c>
      <c r="C133" s="124" t="s">
        <v>199</v>
      </c>
      <c r="D133" s="115" t="s">
        <v>20</v>
      </c>
      <c r="E133" s="107">
        <v>0</v>
      </c>
      <c r="F133" s="109">
        <f t="shared" si="7"/>
        <v>0</v>
      </c>
      <c r="G133" s="109">
        <f t="shared" ref="G133:J133" si="13">F133*19%</f>
        <v>0</v>
      </c>
      <c r="H133" s="117">
        <f t="shared" si="13"/>
        <v>0</v>
      </c>
      <c r="I133" s="109">
        <f t="shared" si="13"/>
        <v>0</v>
      </c>
      <c r="J133" s="109">
        <f t="shared" si="13"/>
        <v>0</v>
      </c>
      <c r="K133" s="105"/>
      <c r="L133" s="105"/>
      <c r="M133" s="105"/>
      <c r="N133" s="120">
        <v>399562</v>
      </c>
      <c r="O133" s="120">
        <v>318443</v>
      </c>
      <c r="P133" s="105"/>
    </row>
    <row r="134" spans="1:16" ht="18.75" customHeight="1" x14ac:dyDescent="0.25">
      <c r="A134" s="131"/>
      <c r="B134" s="123"/>
      <c r="C134" s="124"/>
      <c r="D134" s="116"/>
      <c r="E134" s="108"/>
      <c r="F134" s="110"/>
      <c r="G134" s="110"/>
      <c r="H134" s="118"/>
      <c r="I134" s="110"/>
      <c r="J134" s="110"/>
      <c r="K134" s="106"/>
      <c r="L134" s="106"/>
      <c r="M134" s="106"/>
      <c r="N134" s="121"/>
      <c r="O134" s="121"/>
      <c r="P134" s="106"/>
    </row>
    <row r="135" spans="1:16" ht="29.25" customHeight="1" x14ac:dyDescent="0.25">
      <c r="A135" s="131"/>
      <c r="B135" s="86">
        <v>76</v>
      </c>
      <c r="C135" s="87" t="s">
        <v>200</v>
      </c>
      <c r="D135" s="85" t="s">
        <v>20</v>
      </c>
      <c r="E135" s="89">
        <v>0</v>
      </c>
      <c r="F135" s="79">
        <f t="shared" ref="F135:F144" si="14">E135*19%</f>
        <v>0</v>
      </c>
      <c r="G135" s="81">
        <f t="shared" ref="G135:G144" si="15">E135+F135</f>
        <v>0</v>
      </c>
      <c r="H135" s="89">
        <v>0</v>
      </c>
      <c r="I135" s="80">
        <f t="shared" ref="I135:I144" si="16">H135*19%</f>
        <v>0</v>
      </c>
      <c r="J135" s="80">
        <f t="shared" si="12"/>
        <v>0</v>
      </c>
      <c r="K135" s="92"/>
      <c r="L135" s="92"/>
      <c r="M135" s="92"/>
      <c r="N135" s="82">
        <v>49226</v>
      </c>
      <c r="O135" s="82">
        <v>74065</v>
      </c>
      <c r="P135" s="92"/>
    </row>
    <row r="136" spans="1:16" ht="24" customHeight="1" x14ac:dyDescent="0.25">
      <c r="A136" s="131"/>
      <c r="B136" s="123">
        <v>78</v>
      </c>
      <c r="C136" s="124" t="s">
        <v>201</v>
      </c>
      <c r="D136" s="115" t="s">
        <v>20</v>
      </c>
      <c r="E136" s="107">
        <v>0</v>
      </c>
      <c r="F136" s="109">
        <f t="shared" si="14"/>
        <v>0</v>
      </c>
      <c r="G136" s="111">
        <f t="shared" si="15"/>
        <v>0</v>
      </c>
      <c r="H136" s="107">
        <v>0</v>
      </c>
      <c r="I136" s="113">
        <f t="shared" si="16"/>
        <v>0</v>
      </c>
      <c r="J136" s="113">
        <f t="shared" si="12"/>
        <v>0</v>
      </c>
      <c r="K136" s="105"/>
      <c r="L136" s="105"/>
      <c r="M136" s="105"/>
      <c r="N136" s="120">
        <v>63111</v>
      </c>
      <c r="O136" s="120">
        <v>83728</v>
      </c>
      <c r="P136" s="105"/>
    </row>
    <row r="137" spans="1:16" ht="21" customHeight="1" x14ac:dyDescent="0.25">
      <c r="A137" s="131"/>
      <c r="B137" s="123"/>
      <c r="C137" s="124"/>
      <c r="D137" s="116"/>
      <c r="E137" s="108"/>
      <c r="F137" s="110"/>
      <c r="G137" s="112"/>
      <c r="H137" s="108"/>
      <c r="I137" s="114"/>
      <c r="J137" s="114"/>
      <c r="K137" s="106"/>
      <c r="L137" s="106"/>
      <c r="M137" s="106"/>
      <c r="N137" s="121"/>
      <c r="O137" s="121"/>
      <c r="P137" s="106"/>
    </row>
    <row r="138" spans="1:16" ht="129.75" customHeight="1" x14ac:dyDescent="0.25">
      <c r="A138" s="131"/>
      <c r="B138" s="88">
        <v>79</v>
      </c>
      <c r="C138" s="87" t="s">
        <v>202</v>
      </c>
      <c r="D138" s="85" t="s">
        <v>20</v>
      </c>
      <c r="E138" s="89">
        <v>0</v>
      </c>
      <c r="F138" s="79">
        <f t="shared" si="14"/>
        <v>0</v>
      </c>
      <c r="G138" s="81">
        <f t="shared" si="15"/>
        <v>0</v>
      </c>
      <c r="H138" s="89">
        <v>0</v>
      </c>
      <c r="I138" s="80">
        <f t="shared" si="16"/>
        <v>0</v>
      </c>
      <c r="J138" s="80">
        <f t="shared" si="12"/>
        <v>0</v>
      </c>
      <c r="K138" s="89">
        <v>0</v>
      </c>
      <c r="L138" s="80">
        <f t="shared" ref="L138:L143" si="17">K138*19%</f>
        <v>0</v>
      </c>
      <c r="M138" s="80">
        <f t="shared" ref="M138:M143" si="18">K138+L138</f>
        <v>0</v>
      </c>
      <c r="N138" s="82">
        <v>415593</v>
      </c>
      <c r="O138" s="82">
        <v>432257</v>
      </c>
      <c r="P138" s="82">
        <v>564377</v>
      </c>
    </row>
    <row r="139" spans="1:16" ht="104.25" customHeight="1" x14ac:dyDescent="0.25">
      <c r="A139" s="131"/>
      <c r="B139" s="88">
        <v>80</v>
      </c>
      <c r="C139" s="91" t="s">
        <v>209</v>
      </c>
      <c r="D139" s="85" t="s">
        <v>214</v>
      </c>
      <c r="E139" s="89">
        <v>0</v>
      </c>
      <c r="F139" s="79">
        <f t="shared" si="14"/>
        <v>0</v>
      </c>
      <c r="G139" s="81">
        <f t="shared" si="15"/>
        <v>0</v>
      </c>
      <c r="H139" s="89">
        <v>0</v>
      </c>
      <c r="I139" s="80">
        <f t="shared" si="16"/>
        <v>0</v>
      </c>
      <c r="J139" s="80">
        <f t="shared" si="12"/>
        <v>0</v>
      </c>
      <c r="K139" s="89">
        <v>0</v>
      </c>
      <c r="L139" s="80">
        <f t="shared" si="17"/>
        <v>0</v>
      </c>
      <c r="M139" s="80">
        <f t="shared" si="18"/>
        <v>0</v>
      </c>
      <c r="N139" s="82">
        <v>680582</v>
      </c>
      <c r="O139" s="82">
        <v>616940</v>
      </c>
      <c r="P139" s="82">
        <v>663057</v>
      </c>
    </row>
    <row r="140" spans="1:16" ht="117.75" customHeight="1" x14ac:dyDescent="0.25">
      <c r="A140" s="131"/>
      <c r="B140" s="88">
        <v>81</v>
      </c>
      <c r="C140" s="91" t="s">
        <v>210</v>
      </c>
      <c r="D140" s="85" t="s">
        <v>214</v>
      </c>
      <c r="E140" s="89">
        <v>0</v>
      </c>
      <c r="F140" s="79">
        <f t="shared" si="14"/>
        <v>0</v>
      </c>
      <c r="G140" s="81">
        <f t="shared" si="15"/>
        <v>0</v>
      </c>
      <c r="H140" s="89">
        <v>0</v>
      </c>
      <c r="I140" s="80">
        <f t="shared" si="16"/>
        <v>0</v>
      </c>
      <c r="J140" s="80">
        <f t="shared" si="12"/>
        <v>0</v>
      </c>
      <c r="K140" s="89">
        <v>0</v>
      </c>
      <c r="L140" s="80">
        <f t="shared" si="17"/>
        <v>0</v>
      </c>
      <c r="M140" s="80">
        <f t="shared" si="18"/>
        <v>0</v>
      </c>
      <c r="N140" s="82">
        <v>532370</v>
      </c>
      <c r="O140" s="82">
        <v>469293</v>
      </c>
      <c r="P140" s="82">
        <v>466809</v>
      </c>
    </row>
    <row r="141" spans="1:16" ht="130.5" customHeight="1" x14ac:dyDescent="0.25">
      <c r="A141" s="131"/>
      <c r="B141" s="88">
        <v>82</v>
      </c>
      <c r="C141" s="91" t="s">
        <v>211</v>
      </c>
      <c r="D141" s="85" t="s">
        <v>214</v>
      </c>
      <c r="E141" s="89">
        <v>0</v>
      </c>
      <c r="F141" s="79">
        <f t="shared" si="14"/>
        <v>0</v>
      </c>
      <c r="G141" s="81">
        <f t="shared" si="15"/>
        <v>0</v>
      </c>
      <c r="H141" s="89">
        <v>0</v>
      </c>
      <c r="I141" s="80">
        <f t="shared" si="16"/>
        <v>0</v>
      </c>
      <c r="J141" s="80">
        <f t="shared" si="12"/>
        <v>0</v>
      </c>
      <c r="K141" s="89">
        <v>0</v>
      </c>
      <c r="L141" s="80">
        <f t="shared" si="17"/>
        <v>0</v>
      </c>
      <c r="M141" s="80">
        <f t="shared" si="18"/>
        <v>0</v>
      </c>
      <c r="N141" s="82">
        <v>532733</v>
      </c>
      <c r="O141" s="82">
        <v>558327</v>
      </c>
      <c r="P141" s="82">
        <v>586486</v>
      </c>
    </row>
    <row r="142" spans="1:16" ht="114.75" customHeight="1" x14ac:dyDescent="0.25">
      <c r="A142" s="131"/>
      <c r="B142" s="88">
        <v>83</v>
      </c>
      <c r="C142" s="91" t="s">
        <v>212</v>
      </c>
      <c r="D142" s="85" t="s">
        <v>214</v>
      </c>
      <c r="E142" s="89">
        <v>0</v>
      </c>
      <c r="F142" s="79">
        <f t="shared" si="14"/>
        <v>0</v>
      </c>
      <c r="G142" s="81">
        <f t="shared" si="15"/>
        <v>0</v>
      </c>
      <c r="H142" s="89">
        <v>0</v>
      </c>
      <c r="I142" s="80">
        <f t="shared" si="16"/>
        <v>0</v>
      </c>
      <c r="J142" s="80">
        <f t="shared" si="12"/>
        <v>0</v>
      </c>
      <c r="K142" s="89">
        <v>0</v>
      </c>
      <c r="L142" s="80">
        <f t="shared" si="17"/>
        <v>0</v>
      </c>
      <c r="M142" s="80">
        <f t="shared" si="18"/>
        <v>0</v>
      </c>
      <c r="N142" s="82">
        <v>502437</v>
      </c>
      <c r="O142" s="82">
        <v>573378</v>
      </c>
      <c r="P142" s="82">
        <v>450942</v>
      </c>
    </row>
    <row r="143" spans="1:16" ht="111.75" customHeight="1" x14ac:dyDescent="0.25">
      <c r="A143" s="131"/>
      <c r="B143" s="88">
        <v>84</v>
      </c>
      <c r="C143" s="91" t="s">
        <v>213</v>
      </c>
      <c r="D143" s="85" t="s">
        <v>214</v>
      </c>
      <c r="E143" s="89">
        <v>0</v>
      </c>
      <c r="F143" s="79">
        <f t="shared" si="14"/>
        <v>0</v>
      </c>
      <c r="G143" s="81">
        <f t="shared" si="15"/>
        <v>0</v>
      </c>
      <c r="H143" s="89">
        <v>0</v>
      </c>
      <c r="I143" s="80">
        <f t="shared" si="16"/>
        <v>0</v>
      </c>
      <c r="J143" s="80">
        <f t="shared" si="12"/>
        <v>0</v>
      </c>
      <c r="K143" s="89">
        <v>0</v>
      </c>
      <c r="L143" s="80">
        <f t="shared" si="17"/>
        <v>0</v>
      </c>
      <c r="M143" s="80">
        <f t="shared" si="18"/>
        <v>0</v>
      </c>
      <c r="N143" s="82">
        <v>567516</v>
      </c>
      <c r="O143" s="82">
        <v>453854</v>
      </c>
      <c r="P143" s="82">
        <v>629510</v>
      </c>
    </row>
    <row r="144" spans="1:16" ht="51" customHeight="1" x14ac:dyDescent="0.25">
      <c r="A144" s="131"/>
      <c r="B144" s="86">
        <v>86</v>
      </c>
      <c r="C144" s="87" t="s">
        <v>203</v>
      </c>
      <c r="D144" s="85" t="s">
        <v>206</v>
      </c>
      <c r="E144" s="89">
        <v>0</v>
      </c>
      <c r="F144" s="79">
        <f t="shared" si="14"/>
        <v>0</v>
      </c>
      <c r="G144" s="81">
        <f t="shared" si="15"/>
        <v>0</v>
      </c>
      <c r="H144" s="89">
        <v>0</v>
      </c>
      <c r="I144" s="80">
        <f t="shared" si="16"/>
        <v>0</v>
      </c>
      <c r="J144" s="80">
        <f t="shared" si="12"/>
        <v>0</v>
      </c>
      <c r="K144" s="92"/>
      <c r="L144" s="92"/>
      <c r="M144" s="92"/>
      <c r="N144" s="82">
        <v>630191</v>
      </c>
      <c r="O144" s="82">
        <v>572686</v>
      </c>
      <c r="P144" s="92"/>
    </row>
    <row r="145" spans="1:16" ht="18" customHeight="1" x14ac:dyDescent="0.25">
      <c r="A145" s="119"/>
      <c r="B145" s="119"/>
      <c r="C145" s="119"/>
      <c r="D145" s="119"/>
      <c r="E145" s="119"/>
      <c r="F145" s="119"/>
      <c r="G145" s="119"/>
      <c r="H145" s="119"/>
      <c r="I145" s="119"/>
      <c r="J145" s="119"/>
      <c r="K145" s="119"/>
      <c r="L145" s="119"/>
      <c r="M145" s="119"/>
      <c r="N145" s="119"/>
      <c r="O145" s="119"/>
      <c r="P145" s="119"/>
    </row>
    <row r="146" spans="1:16" ht="24" customHeight="1" x14ac:dyDescent="0.25">
      <c r="A146" s="96" t="s">
        <v>115</v>
      </c>
      <c r="B146" s="97"/>
      <c r="C146" s="98"/>
      <c r="D146" s="94">
        <v>12</v>
      </c>
      <c r="E146" s="101" t="s">
        <v>217</v>
      </c>
      <c r="F146" s="102"/>
      <c r="G146" s="102"/>
      <c r="H146" s="102"/>
      <c r="I146" s="102"/>
      <c r="J146" s="102"/>
      <c r="K146" s="102"/>
      <c r="L146" s="102"/>
      <c r="M146" s="102"/>
      <c r="N146" s="103"/>
      <c r="O146" s="99">
        <v>31209</v>
      </c>
      <c r="P146" s="100"/>
    </row>
    <row r="159" spans="1:16" x14ac:dyDescent="0.25">
      <c r="A159" s="104" t="s">
        <v>218</v>
      </c>
      <c r="B159" s="104"/>
      <c r="C159" s="104"/>
    </row>
  </sheetData>
  <mergeCells count="262">
    <mergeCell ref="A113:A144"/>
    <mergeCell ref="N3:P5"/>
    <mergeCell ref="A3:B6"/>
    <mergeCell ref="C3:C6"/>
    <mergeCell ref="D3:D6"/>
    <mergeCell ref="B136:B137"/>
    <mergeCell ref="C136:C137"/>
    <mergeCell ref="B115:B116"/>
    <mergeCell ref="C115:C116"/>
    <mergeCell ref="B117:B118"/>
    <mergeCell ref="C117:C118"/>
    <mergeCell ref="B122:B123"/>
    <mergeCell ref="C122:C123"/>
    <mergeCell ref="B131:B132"/>
    <mergeCell ref="C131:C132"/>
    <mergeCell ref="B133:B134"/>
    <mergeCell ref="C133:C134"/>
    <mergeCell ref="B125:B126"/>
    <mergeCell ref="C125:C126"/>
    <mergeCell ref="B127:B128"/>
    <mergeCell ref="C127:C128"/>
    <mergeCell ref="B129:B130"/>
    <mergeCell ref="C129:C130"/>
    <mergeCell ref="B103:B104"/>
    <mergeCell ref="C103:C104"/>
    <mergeCell ref="B105:B106"/>
    <mergeCell ref="C105:C106"/>
    <mergeCell ref="A107:A112"/>
    <mergeCell ref="B107:B108"/>
    <mergeCell ref="C107:C108"/>
    <mergeCell ref="B109:B110"/>
    <mergeCell ref="C109:C110"/>
    <mergeCell ref="B111:B112"/>
    <mergeCell ref="A83:A106"/>
    <mergeCell ref="B83:B84"/>
    <mergeCell ref="C83:C84"/>
    <mergeCell ref="B85:B86"/>
    <mergeCell ref="C85:C86"/>
    <mergeCell ref="B87:B88"/>
    <mergeCell ref="C87:C88"/>
    <mergeCell ref="C111:C112"/>
    <mergeCell ref="B97:B98"/>
    <mergeCell ref="C97:C98"/>
    <mergeCell ref="B99:B100"/>
    <mergeCell ref="C99:C100"/>
    <mergeCell ref="B101:B102"/>
    <mergeCell ref="C101:C102"/>
    <mergeCell ref="C89:C90"/>
    <mergeCell ref="B91:B92"/>
    <mergeCell ref="C91:C92"/>
    <mergeCell ref="B93:B94"/>
    <mergeCell ref="C93:C94"/>
    <mergeCell ref="B95:B96"/>
    <mergeCell ref="C95:C96"/>
    <mergeCell ref="B89:B90"/>
    <mergeCell ref="A75:A82"/>
    <mergeCell ref="B75:B76"/>
    <mergeCell ref="C75:C76"/>
    <mergeCell ref="B77:B78"/>
    <mergeCell ref="C77:C78"/>
    <mergeCell ref="B79:B80"/>
    <mergeCell ref="C79:C80"/>
    <mergeCell ref="B81:B82"/>
    <mergeCell ref="C81:C82"/>
    <mergeCell ref="A55:A74"/>
    <mergeCell ref="B55:B56"/>
    <mergeCell ref="C55:C56"/>
    <mergeCell ref="B57:B58"/>
    <mergeCell ref="C57:C58"/>
    <mergeCell ref="B59:B60"/>
    <mergeCell ref="C59:C60"/>
    <mergeCell ref="B61:B62"/>
    <mergeCell ref="C61:C62"/>
    <mergeCell ref="B63:B64"/>
    <mergeCell ref="B69:B70"/>
    <mergeCell ref="C69:C70"/>
    <mergeCell ref="B71:B72"/>
    <mergeCell ref="C71:C72"/>
    <mergeCell ref="B73:B74"/>
    <mergeCell ref="C73:C74"/>
    <mergeCell ref="C63:C64"/>
    <mergeCell ref="B65:B66"/>
    <mergeCell ref="C65:C66"/>
    <mergeCell ref="B67:B68"/>
    <mergeCell ref="C67:C68"/>
    <mergeCell ref="B37:B38"/>
    <mergeCell ref="C37:C38"/>
    <mergeCell ref="B51:B52"/>
    <mergeCell ref="C51:C52"/>
    <mergeCell ref="B53:B54"/>
    <mergeCell ref="C53:C54"/>
    <mergeCell ref="B45:B46"/>
    <mergeCell ref="C45:C46"/>
    <mergeCell ref="B47:B48"/>
    <mergeCell ref="C47:C48"/>
    <mergeCell ref="B49:B50"/>
    <mergeCell ref="C49:C50"/>
    <mergeCell ref="E3:G5"/>
    <mergeCell ref="H3:J5"/>
    <mergeCell ref="K3:M5"/>
    <mergeCell ref="A2:P2"/>
    <mergeCell ref="A7:A20"/>
    <mergeCell ref="B7:B8"/>
    <mergeCell ref="C7:C8"/>
    <mergeCell ref="B9:B10"/>
    <mergeCell ref="C9:C10"/>
    <mergeCell ref="B11:B12"/>
    <mergeCell ref="C11:C12"/>
    <mergeCell ref="B13:B14"/>
    <mergeCell ref="C13:C14"/>
    <mergeCell ref="B15:B16"/>
    <mergeCell ref="C15:C16"/>
    <mergeCell ref="B17:B18"/>
    <mergeCell ref="B19:B20"/>
    <mergeCell ref="C19:C20"/>
    <mergeCell ref="A21:A54"/>
    <mergeCell ref="B21:B22"/>
    <mergeCell ref="C21:C22"/>
    <mergeCell ref="B23:B24"/>
    <mergeCell ref="C23:C24"/>
    <mergeCell ref="B25:B26"/>
    <mergeCell ref="C17:C18"/>
    <mergeCell ref="C25:C26"/>
    <mergeCell ref="B27:B28"/>
    <mergeCell ref="C27:C28"/>
    <mergeCell ref="B29:B30"/>
    <mergeCell ref="C29:C30"/>
    <mergeCell ref="B31:B32"/>
    <mergeCell ref="C31:C32"/>
    <mergeCell ref="B39:B40"/>
    <mergeCell ref="C39:C40"/>
    <mergeCell ref="B41:B42"/>
    <mergeCell ref="C41:C42"/>
    <mergeCell ref="B43:B44"/>
    <mergeCell ref="C43:C44"/>
    <mergeCell ref="B33:B34"/>
    <mergeCell ref="C33:C34"/>
    <mergeCell ref="B35:B36"/>
    <mergeCell ref="C35:C36"/>
    <mergeCell ref="A145:P145"/>
    <mergeCell ref="N23:N24"/>
    <mergeCell ref="O23:O24"/>
    <mergeCell ref="N51:N52"/>
    <mergeCell ref="O51:O52"/>
    <mergeCell ref="N71:N72"/>
    <mergeCell ref="O71:O72"/>
    <mergeCell ref="N83:N84"/>
    <mergeCell ref="O83:O84"/>
    <mergeCell ref="P83:P84"/>
    <mergeCell ref="N101:N102"/>
    <mergeCell ref="O101:O102"/>
    <mergeCell ref="N103:N104"/>
    <mergeCell ref="O103:O104"/>
    <mergeCell ref="N105:N106"/>
    <mergeCell ref="O105:O106"/>
    <mergeCell ref="N133:N134"/>
    <mergeCell ref="O133:O134"/>
    <mergeCell ref="N136:N137"/>
    <mergeCell ref="O136:O137"/>
    <mergeCell ref="D23:D24"/>
    <mergeCell ref="D51:D52"/>
    <mergeCell ref="D71:D72"/>
    <mergeCell ref="D83:D84"/>
    <mergeCell ref="D101:D102"/>
    <mergeCell ref="D103:D104"/>
    <mergeCell ref="D105:D106"/>
    <mergeCell ref="D133:D134"/>
    <mergeCell ref="D136:D137"/>
    <mergeCell ref="P133:P134"/>
    <mergeCell ref="P136:P137"/>
    <mergeCell ref="M133:M134"/>
    <mergeCell ref="L133:L134"/>
    <mergeCell ref="E133:E134"/>
    <mergeCell ref="E136:E137"/>
    <mergeCell ref="F133:F134"/>
    <mergeCell ref="G133:G134"/>
    <mergeCell ref="H133:H134"/>
    <mergeCell ref="I133:I134"/>
    <mergeCell ref="J133:J134"/>
    <mergeCell ref="K133:K134"/>
    <mergeCell ref="F136:F137"/>
    <mergeCell ref="G136:G137"/>
    <mergeCell ref="H136:H137"/>
    <mergeCell ref="I136:I137"/>
    <mergeCell ref="J136:J137"/>
    <mergeCell ref="K136:K137"/>
    <mergeCell ref="L136:L137"/>
    <mergeCell ref="M136:M137"/>
    <mergeCell ref="L83:L84"/>
    <mergeCell ref="M83:M84"/>
    <mergeCell ref="K83:K84"/>
    <mergeCell ref="J83:J84"/>
    <mergeCell ref="I83:I84"/>
    <mergeCell ref="H83:H84"/>
    <mergeCell ref="G83:G84"/>
    <mergeCell ref="H105:H106"/>
    <mergeCell ref="I105:I106"/>
    <mergeCell ref="J105:J106"/>
    <mergeCell ref="K105:K106"/>
    <mergeCell ref="L105:L106"/>
    <mergeCell ref="M105:M106"/>
    <mergeCell ref="E83:E84"/>
    <mergeCell ref="E23:E24"/>
    <mergeCell ref="F23:F24"/>
    <mergeCell ref="G23:G24"/>
    <mergeCell ref="H23:H24"/>
    <mergeCell ref="I23:I24"/>
    <mergeCell ref="J23:J24"/>
    <mergeCell ref="K23:K24"/>
    <mergeCell ref="G71:G72"/>
    <mergeCell ref="F71:F72"/>
    <mergeCell ref="E71:E72"/>
    <mergeCell ref="E51:E52"/>
    <mergeCell ref="F51:F52"/>
    <mergeCell ref="G51:G52"/>
    <mergeCell ref="H51:H52"/>
    <mergeCell ref="I51:I52"/>
    <mergeCell ref="J51:J52"/>
    <mergeCell ref="K51:K52"/>
    <mergeCell ref="L51:L52"/>
    <mergeCell ref="M51:M52"/>
    <mergeCell ref="K103:K104"/>
    <mergeCell ref="L103:L104"/>
    <mergeCell ref="M103:M104"/>
    <mergeCell ref="F105:F106"/>
    <mergeCell ref="G105:G106"/>
    <mergeCell ref="P51:P52"/>
    <mergeCell ref="P23:P24"/>
    <mergeCell ref="P71:P72"/>
    <mergeCell ref="M71:M72"/>
    <mergeCell ref="L71:L72"/>
    <mergeCell ref="K71:K72"/>
    <mergeCell ref="J71:J72"/>
    <mergeCell ref="I71:I72"/>
    <mergeCell ref="H71:H72"/>
    <mergeCell ref="L23:L24"/>
    <mergeCell ref="M23:M24"/>
    <mergeCell ref="F83:F84"/>
    <mergeCell ref="A1:P1"/>
    <mergeCell ref="A146:C146"/>
    <mergeCell ref="O146:P146"/>
    <mergeCell ref="E146:N146"/>
    <mergeCell ref="A159:C159"/>
    <mergeCell ref="P101:P102"/>
    <mergeCell ref="P103:P104"/>
    <mergeCell ref="P105:P106"/>
    <mergeCell ref="E101:E102"/>
    <mergeCell ref="E103:E104"/>
    <mergeCell ref="E105:E106"/>
    <mergeCell ref="F101:F102"/>
    <mergeCell ref="G101:G102"/>
    <mergeCell ref="H101:H102"/>
    <mergeCell ref="I101:I102"/>
    <mergeCell ref="J101:J102"/>
    <mergeCell ref="K101:K102"/>
    <mergeCell ref="L101:L102"/>
    <mergeCell ref="M101:M102"/>
    <mergeCell ref="F103:F104"/>
    <mergeCell ref="G103:G104"/>
    <mergeCell ref="H103:H104"/>
    <mergeCell ref="I103:I104"/>
    <mergeCell ref="J103:J104"/>
  </mergeCells>
  <conditionalFormatting sqref="N51:O51">
    <cfRule type="containsBlanks" dxfId="1" priority="1">
      <formula>LEN(TRIM(N51))=0</formula>
    </cfRule>
  </conditionalFormatting>
  <conditionalFormatting sqref="N25:O26">
    <cfRule type="containsBlanks" dxfId="0" priority="2">
      <formula>LEN(TRIM(N25))=0</formula>
    </cfRule>
  </conditionalFormatting>
  <pageMargins left="0.25" right="0.25" top="0.75" bottom="0.75" header="0.3" footer="0.3"/>
  <pageSetup paperSize="9" scale="32" fitToHeight="0" orientation="portrait" r:id="rId1"/>
  <rowBreaks count="3" manualBreakCount="3">
    <brk id="54" max="15" man="1"/>
    <brk id="106" max="15" man="1"/>
    <brk id="137"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pageSetUpPr fitToPage="1"/>
  </sheetPr>
  <dimension ref="A1:CW160"/>
  <sheetViews>
    <sheetView topLeftCell="R1" zoomScale="68" zoomScaleNormal="68" workbookViewId="0">
      <selection activeCell="AE40" sqref="AE40"/>
    </sheetView>
  </sheetViews>
  <sheetFormatPr baseColWidth="10" defaultRowHeight="15" x14ac:dyDescent="0.25"/>
  <cols>
    <col min="1" max="1" width="6" style="3" customWidth="1"/>
    <col min="2" max="2" width="7.42578125" style="3" customWidth="1"/>
    <col min="3" max="3" width="21.28515625" style="3" customWidth="1"/>
    <col min="4" max="4" width="17" style="3" customWidth="1"/>
    <col min="5" max="5" width="15.7109375" style="3" hidden="1" customWidth="1"/>
    <col min="6" max="6" width="14.7109375" style="3" hidden="1" customWidth="1"/>
    <col min="7" max="7" width="16.140625" style="3" customWidth="1"/>
    <col min="8" max="8" width="18.7109375" style="3" customWidth="1"/>
    <col min="9" max="9" width="15.7109375" style="3" hidden="1" customWidth="1"/>
    <col min="10" max="10" width="14.7109375" style="3" hidden="1" customWidth="1"/>
    <col min="11" max="11" width="18.7109375" style="3" customWidth="1"/>
    <col min="12" max="12" width="16" style="3" hidden="1" customWidth="1"/>
    <col min="13" max="13" width="14.7109375" style="3" hidden="1" customWidth="1"/>
    <col min="14" max="14" width="18.7109375" style="3" customWidth="1"/>
    <col min="15" max="15" width="15.7109375" style="3" hidden="1" customWidth="1"/>
    <col min="16" max="16" width="14.7109375" style="3" hidden="1" customWidth="1"/>
    <col min="17" max="17" width="17.28515625" style="3" customWidth="1"/>
    <col min="18" max="18" width="18.7109375" style="3" customWidth="1"/>
    <col min="19" max="19" width="16" style="3" hidden="1" customWidth="1"/>
    <col min="20" max="20" width="14.7109375" style="3" hidden="1" customWidth="1"/>
    <col min="21" max="21" width="18.7109375" style="3" customWidth="1"/>
    <col min="22" max="22" width="16" style="3" hidden="1" customWidth="1"/>
    <col min="23" max="23" width="14.7109375" style="3" hidden="1" customWidth="1"/>
    <col min="24" max="24" width="18.7109375" style="3" customWidth="1"/>
    <col min="25" max="25" width="15.7109375" style="3" hidden="1" customWidth="1"/>
    <col min="26" max="26" width="14.7109375" style="3" hidden="1" customWidth="1"/>
    <col min="27" max="27" width="14.7109375" style="3" customWidth="1"/>
    <col min="28" max="28" width="16" style="3" bestFit="1" customWidth="1"/>
    <col min="29" max="29" width="16" style="3" hidden="1" customWidth="1"/>
    <col min="30" max="30" width="14.7109375" style="3" hidden="1" customWidth="1"/>
    <col min="31" max="31" width="16" style="3" bestFit="1" customWidth="1"/>
    <col min="32" max="32" width="16" style="3" hidden="1" customWidth="1"/>
    <col min="33" max="33" width="14.7109375" style="3" hidden="1" customWidth="1"/>
    <col min="34" max="34" width="16" style="3" bestFit="1" customWidth="1"/>
    <col min="35" max="36" width="16" style="3" customWidth="1"/>
    <col min="37" max="37" width="13.28515625" style="3" customWidth="1"/>
    <col min="38" max="39" width="16" style="3" customWidth="1"/>
    <col min="40" max="40" width="13.28515625" style="3" customWidth="1"/>
    <col min="41" max="41" width="11.42578125" style="3"/>
    <col min="42" max="42" width="16.42578125" style="3" customWidth="1"/>
    <col min="43" max="43" width="13.85546875" style="3" customWidth="1"/>
    <col min="44" max="44" width="14.85546875" style="3" customWidth="1"/>
    <col min="45" max="45" width="2.5703125" style="3" customWidth="1"/>
    <col min="46" max="46" width="15.42578125" style="3" customWidth="1"/>
    <col min="47" max="47" width="14.5703125" style="3" customWidth="1"/>
    <col min="48" max="48" width="15.42578125" style="3" customWidth="1"/>
    <col min="49" max="49" width="2.5703125" style="3" customWidth="1"/>
    <col min="50" max="50" width="15.7109375" style="3" customWidth="1"/>
    <col min="51" max="51" width="14.85546875" style="3" customWidth="1"/>
    <col min="52" max="52" width="15.5703125" style="3" customWidth="1"/>
    <col min="53" max="53" width="2.85546875" style="3" customWidth="1"/>
    <col min="54" max="54" width="15.42578125" style="3" customWidth="1"/>
    <col min="55" max="55" width="13.5703125" style="3" customWidth="1"/>
    <col min="56" max="56" width="14.7109375" style="3" customWidth="1"/>
    <col min="57" max="57" width="7.42578125" style="3" customWidth="1"/>
    <col min="58" max="58" width="14.85546875" style="3" customWidth="1"/>
    <col min="59" max="60" width="11.42578125" style="3"/>
    <col min="61" max="61" width="3.7109375" style="3" customWidth="1"/>
    <col min="62" max="62" width="15.85546875" style="3" customWidth="1"/>
    <col min="63" max="64" width="11.42578125" style="3"/>
    <col min="65" max="65" width="2.5703125" style="3" customWidth="1"/>
    <col min="66" max="66" width="16.85546875" style="3" customWidth="1"/>
    <col min="67" max="68" width="11.42578125" style="3"/>
    <col min="69" max="69" width="2.85546875" style="3" customWidth="1"/>
    <col min="70" max="70" width="15" style="3" customWidth="1"/>
    <col min="71" max="71" width="15.85546875" style="3" customWidth="1"/>
    <col min="72" max="72" width="14.5703125" style="3" customWidth="1"/>
    <col min="73" max="73" width="4.28515625" style="35" customWidth="1"/>
    <col min="74" max="74" width="12.7109375" style="3" customWidth="1"/>
    <col min="75" max="76" width="11.42578125" style="3"/>
    <col min="77" max="77" width="2.5703125" style="3" customWidth="1"/>
    <col min="78" max="78" width="13.85546875" style="3" customWidth="1"/>
    <col min="79" max="80" width="11.42578125" style="3"/>
    <col min="81" max="81" width="2.85546875" style="3" customWidth="1"/>
    <col min="82" max="82" width="14.85546875" style="3" customWidth="1"/>
    <col min="83" max="83" width="13.7109375" style="3" customWidth="1"/>
    <col min="84" max="84" width="15" style="3" customWidth="1"/>
    <col min="85" max="85" width="5.5703125" style="3" customWidth="1"/>
    <col min="86" max="86" width="16.28515625" style="3" customWidth="1"/>
    <col min="87" max="87" width="15.7109375" style="3" customWidth="1"/>
    <col min="88" max="88" width="12.7109375" style="3" customWidth="1"/>
    <col min="89" max="89" width="5.5703125" style="3" customWidth="1"/>
    <col min="90" max="90" width="15.85546875" style="3" customWidth="1"/>
    <col min="91" max="92" width="11.42578125" style="3"/>
    <col min="93" max="93" width="2.5703125" style="3" customWidth="1"/>
    <col min="94" max="94" width="16.28515625" style="3" customWidth="1"/>
    <col min="95" max="95" width="13.28515625" style="3" customWidth="1"/>
    <col min="96" max="96" width="11.42578125" style="3"/>
    <col min="97" max="97" width="2.85546875" style="3" customWidth="1"/>
    <col min="98" max="98" width="15.5703125" style="3" customWidth="1"/>
    <col min="99" max="99" width="15.42578125" style="3" customWidth="1"/>
    <col min="100" max="100" width="15.5703125" style="3" customWidth="1"/>
    <col min="101" max="16384" width="11.42578125" style="3"/>
  </cols>
  <sheetData>
    <row r="1" spans="1:101" ht="25.5" customHeight="1" x14ac:dyDescent="0.25">
      <c r="A1" s="134"/>
      <c r="B1" s="134"/>
      <c r="C1" s="134"/>
      <c r="D1" s="135" t="s">
        <v>0</v>
      </c>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6" t="s">
        <v>1</v>
      </c>
      <c r="AJ1" s="136"/>
      <c r="AK1" s="136"/>
      <c r="AL1" s="137"/>
      <c r="AM1" s="137"/>
      <c r="AN1" s="137"/>
      <c r="BU1" s="3"/>
      <c r="CW1" s="35"/>
    </row>
    <row r="2" spans="1:101" ht="26.25" customHeight="1" x14ac:dyDescent="0.25">
      <c r="A2" s="134"/>
      <c r="B2" s="134"/>
      <c r="C2" s="134"/>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8" t="s">
        <v>2</v>
      </c>
      <c r="AJ2" s="138"/>
      <c r="AK2" s="138"/>
      <c r="AL2" s="137"/>
      <c r="AM2" s="137"/>
      <c r="AN2" s="137"/>
      <c r="BU2" s="3"/>
      <c r="CW2" s="35"/>
    </row>
    <row r="3" spans="1:101" ht="27" customHeight="1" x14ac:dyDescent="0.25">
      <c r="A3" s="134"/>
      <c r="B3" s="134"/>
      <c r="C3" s="134"/>
      <c r="D3" s="138" t="s">
        <v>3</v>
      </c>
      <c r="E3" s="138"/>
      <c r="F3" s="138"/>
      <c r="G3" s="138"/>
      <c r="H3" s="138"/>
      <c r="I3" s="138"/>
      <c r="J3" s="138"/>
      <c r="K3" s="138"/>
      <c r="L3" s="138"/>
      <c r="M3" s="138"/>
      <c r="N3" s="138"/>
      <c r="O3" s="138"/>
      <c r="P3" s="138"/>
      <c r="Q3" s="138"/>
      <c r="R3" s="138"/>
      <c r="S3" s="138"/>
      <c r="T3" s="138"/>
      <c r="U3" s="138" t="s">
        <v>4</v>
      </c>
      <c r="V3" s="138"/>
      <c r="W3" s="138"/>
      <c r="X3" s="138"/>
      <c r="Y3" s="138"/>
      <c r="Z3" s="138"/>
      <c r="AA3" s="138"/>
      <c r="AB3" s="138"/>
      <c r="AC3" s="138"/>
      <c r="AD3" s="138"/>
      <c r="AE3" s="138"/>
      <c r="AF3" s="138"/>
      <c r="AG3" s="138"/>
      <c r="AH3" s="138"/>
      <c r="AI3" s="138" t="s">
        <v>5</v>
      </c>
      <c r="AJ3" s="138"/>
      <c r="AK3" s="138"/>
      <c r="AL3" s="137"/>
      <c r="AM3" s="137"/>
      <c r="AN3" s="137"/>
      <c r="BU3" s="3"/>
      <c r="CW3" s="35"/>
    </row>
    <row r="4" spans="1:101" x14ac:dyDescent="0.25">
      <c r="A4" s="42"/>
      <c r="B4" s="42"/>
      <c r="C4" s="42"/>
      <c r="D4" s="42"/>
      <c r="E4" s="42"/>
      <c r="F4" s="42"/>
      <c r="G4" s="42"/>
      <c r="H4" s="42"/>
      <c r="I4" s="42"/>
      <c r="J4" s="42"/>
      <c r="K4" s="42"/>
      <c r="L4" s="42"/>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row>
    <row r="5" spans="1:101" ht="27" customHeight="1" x14ac:dyDescent="0.25">
      <c r="A5" s="143" t="s">
        <v>6</v>
      </c>
      <c r="B5" s="143"/>
      <c r="C5" s="143"/>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row>
    <row r="6" spans="1:101" ht="24.75" customHeight="1" x14ac:dyDescent="0.25">
      <c r="A6" s="143" t="s">
        <v>7</v>
      </c>
      <c r="B6" s="143"/>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4">
        <f>+AL148</f>
        <v>31209000</v>
      </c>
      <c r="AJ6" s="144"/>
      <c r="AK6" s="145"/>
      <c r="AL6" s="135" t="s">
        <v>131</v>
      </c>
      <c r="AM6" s="135"/>
      <c r="AN6" s="135"/>
      <c r="BU6" s="3"/>
      <c r="CW6" s="35"/>
    </row>
    <row r="7" spans="1:101" ht="22.5" customHeight="1" x14ac:dyDescent="0.25">
      <c r="A7" s="143" t="s">
        <v>118</v>
      </c>
      <c r="B7" s="143"/>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7">
        <v>31209000</v>
      </c>
      <c r="AJ7" s="147"/>
      <c r="AK7" s="148"/>
      <c r="AL7" s="146"/>
      <c r="AM7" s="146"/>
      <c r="AN7" s="146"/>
      <c r="BU7" s="3"/>
      <c r="CW7" s="35"/>
    </row>
    <row r="8" spans="1:101" ht="22.5" customHeight="1" x14ac:dyDescent="0.25">
      <c r="A8" s="139" t="s">
        <v>8</v>
      </c>
      <c r="B8" s="139"/>
      <c r="C8" s="139" t="s">
        <v>9</v>
      </c>
      <c r="D8" s="139" t="s">
        <v>10</v>
      </c>
      <c r="E8" s="44"/>
      <c r="F8" s="45"/>
      <c r="G8" s="169" t="s">
        <v>114</v>
      </c>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70"/>
      <c r="AI8" s="139" t="s">
        <v>111</v>
      </c>
      <c r="AJ8" s="139"/>
      <c r="AK8" s="139"/>
      <c r="AL8" s="139" t="s">
        <v>112</v>
      </c>
      <c r="AM8" s="139"/>
      <c r="AN8" s="139"/>
    </row>
    <row r="9" spans="1:101" ht="22.5" customHeight="1" x14ac:dyDescent="0.25">
      <c r="A9" s="139"/>
      <c r="B9" s="139"/>
      <c r="C9" s="139"/>
      <c r="D9" s="139"/>
      <c r="E9" s="139" t="s">
        <v>113</v>
      </c>
      <c r="F9" s="139"/>
      <c r="G9" s="139"/>
      <c r="H9" s="139"/>
      <c r="I9" s="139"/>
      <c r="J9" s="139"/>
      <c r="K9" s="139"/>
      <c r="L9" s="139"/>
      <c r="M9" s="139"/>
      <c r="N9" s="139"/>
      <c r="O9" s="139" t="s">
        <v>116</v>
      </c>
      <c r="P9" s="139"/>
      <c r="Q9" s="139"/>
      <c r="R9" s="139"/>
      <c r="S9" s="139"/>
      <c r="T9" s="139"/>
      <c r="U9" s="139"/>
      <c r="V9" s="139"/>
      <c r="W9" s="139"/>
      <c r="X9" s="139"/>
      <c r="Y9" s="139" t="s">
        <v>117</v>
      </c>
      <c r="Z9" s="139"/>
      <c r="AA9" s="139"/>
      <c r="AB9" s="139"/>
      <c r="AC9" s="139"/>
      <c r="AD9" s="139"/>
      <c r="AE9" s="139"/>
      <c r="AF9" s="139"/>
      <c r="AG9" s="139"/>
      <c r="AH9" s="139"/>
      <c r="AI9" s="139"/>
      <c r="AJ9" s="139"/>
      <c r="AK9" s="139"/>
      <c r="AL9" s="139"/>
      <c r="AM9" s="139"/>
      <c r="AN9" s="139"/>
    </row>
    <row r="10" spans="1:101" s="31" customFormat="1" ht="25.5" customHeight="1" x14ac:dyDescent="0.25">
      <c r="A10" s="139"/>
      <c r="B10" s="139"/>
      <c r="C10" s="139"/>
      <c r="D10" s="139"/>
      <c r="E10" s="56"/>
      <c r="F10" s="57"/>
      <c r="G10" s="140" t="s">
        <v>128</v>
      </c>
      <c r="H10" s="140" t="s">
        <v>11</v>
      </c>
      <c r="I10" s="140" t="s">
        <v>12</v>
      </c>
      <c r="J10" s="140"/>
      <c r="K10" s="140"/>
      <c r="L10" s="154" t="s">
        <v>13</v>
      </c>
      <c r="M10" s="155"/>
      <c r="N10" s="156"/>
      <c r="O10" s="55"/>
      <c r="P10" s="55"/>
      <c r="Q10" s="140" t="s">
        <v>128</v>
      </c>
      <c r="R10" s="140" t="s">
        <v>11</v>
      </c>
      <c r="S10" s="140" t="s">
        <v>12</v>
      </c>
      <c r="T10" s="140"/>
      <c r="U10" s="140"/>
      <c r="V10" s="140" t="s">
        <v>13</v>
      </c>
      <c r="W10" s="140"/>
      <c r="X10" s="140"/>
      <c r="Y10" s="55"/>
      <c r="Z10" s="55"/>
      <c r="AA10" s="140" t="s">
        <v>128</v>
      </c>
      <c r="AB10" s="141" t="s">
        <v>11</v>
      </c>
      <c r="AC10" s="140" t="s">
        <v>12</v>
      </c>
      <c r="AD10" s="140"/>
      <c r="AE10" s="140"/>
      <c r="AF10" s="140" t="s">
        <v>13</v>
      </c>
      <c r="AG10" s="140"/>
      <c r="AH10" s="140"/>
      <c r="AI10" s="139"/>
      <c r="AJ10" s="139"/>
      <c r="AK10" s="139"/>
      <c r="AL10" s="139"/>
      <c r="AM10" s="139"/>
      <c r="AN10" s="139"/>
      <c r="AP10" s="167"/>
      <c r="AQ10" s="167"/>
      <c r="AR10" s="167"/>
      <c r="AS10" s="167"/>
      <c r="AT10" s="167"/>
      <c r="AU10" s="167"/>
      <c r="AV10" s="167"/>
      <c r="AW10" s="167"/>
      <c r="AX10" s="167"/>
      <c r="AY10" s="167"/>
      <c r="AZ10" s="167"/>
      <c r="BA10" s="167"/>
      <c r="BB10" s="167"/>
      <c r="BC10" s="167"/>
      <c r="BD10" s="167"/>
      <c r="BF10" s="160" t="s">
        <v>103</v>
      </c>
      <c r="BG10" s="160"/>
      <c r="BH10" s="160"/>
      <c r="BI10" s="160"/>
      <c r="BJ10" s="160"/>
      <c r="BK10" s="160"/>
      <c r="BL10" s="160"/>
      <c r="BM10" s="160"/>
      <c r="BN10" s="160"/>
      <c r="BO10" s="160"/>
      <c r="BP10" s="160"/>
      <c r="BQ10" s="160"/>
      <c r="BR10" s="160"/>
      <c r="BS10" s="160"/>
      <c r="BT10" s="161"/>
      <c r="BU10" s="40"/>
      <c r="BV10" s="162" t="s">
        <v>109</v>
      </c>
      <c r="BW10" s="163"/>
      <c r="BX10" s="163"/>
      <c r="BY10" s="163"/>
      <c r="BZ10" s="163"/>
      <c r="CA10" s="163"/>
      <c r="CB10" s="163"/>
      <c r="CC10" s="163"/>
      <c r="CD10" s="163"/>
      <c r="CE10" s="163"/>
      <c r="CF10" s="164"/>
      <c r="CH10" s="165" t="s">
        <v>110</v>
      </c>
      <c r="CI10" s="165"/>
      <c r="CJ10" s="165"/>
      <c r="CK10" s="165"/>
      <c r="CL10" s="165"/>
      <c r="CM10" s="165"/>
      <c r="CN10" s="165"/>
      <c r="CO10" s="165"/>
      <c r="CP10" s="165"/>
      <c r="CQ10" s="165"/>
      <c r="CR10" s="165"/>
      <c r="CS10" s="165"/>
      <c r="CT10" s="165"/>
      <c r="CU10" s="165"/>
      <c r="CV10" s="166"/>
    </row>
    <row r="11" spans="1:101" ht="25.5" customHeight="1" x14ac:dyDescent="0.25">
      <c r="A11" s="139"/>
      <c r="B11" s="139"/>
      <c r="C11" s="139"/>
      <c r="D11" s="139"/>
      <c r="E11" s="58"/>
      <c r="F11" s="59"/>
      <c r="G11" s="140"/>
      <c r="H11" s="140"/>
      <c r="I11" s="140"/>
      <c r="J11" s="140"/>
      <c r="K11" s="140"/>
      <c r="L11" s="157"/>
      <c r="M11" s="158"/>
      <c r="N11" s="159"/>
      <c r="O11" s="55"/>
      <c r="P11" s="55"/>
      <c r="Q11" s="140"/>
      <c r="R11" s="140"/>
      <c r="S11" s="140"/>
      <c r="T11" s="140"/>
      <c r="U11" s="140"/>
      <c r="V11" s="140"/>
      <c r="W11" s="140"/>
      <c r="X11" s="140"/>
      <c r="Y11" s="55"/>
      <c r="Z11" s="55"/>
      <c r="AA11" s="140"/>
      <c r="AB11" s="142"/>
      <c r="AC11" s="140"/>
      <c r="AD11" s="140"/>
      <c r="AE11" s="140"/>
      <c r="AF11" s="140"/>
      <c r="AG11" s="140"/>
      <c r="AH11" s="140"/>
      <c r="AI11" s="139"/>
      <c r="AJ11" s="139"/>
      <c r="AK11" s="139"/>
      <c r="AL11" s="139"/>
      <c r="AM11" s="139"/>
      <c r="AN11" s="139"/>
      <c r="AP11" s="152" t="s">
        <v>129</v>
      </c>
      <c r="AQ11" s="152"/>
      <c r="AR11" s="152"/>
      <c r="AT11" s="152" t="s">
        <v>11</v>
      </c>
      <c r="AU11" s="152"/>
      <c r="AV11" s="152"/>
      <c r="AX11" s="152" t="s">
        <v>102</v>
      </c>
      <c r="AY11" s="152"/>
      <c r="AZ11" s="152"/>
      <c r="BB11" s="152" t="s">
        <v>13</v>
      </c>
      <c r="BC11" s="152"/>
      <c r="BD11" s="152"/>
      <c r="BF11" s="152" t="s">
        <v>129</v>
      </c>
      <c r="BG11" s="152"/>
      <c r="BH11" s="152"/>
      <c r="BJ11" s="152" t="s">
        <v>11</v>
      </c>
      <c r="BK11" s="152"/>
      <c r="BL11" s="152"/>
      <c r="BN11" s="152" t="s">
        <v>102</v>
      </c>
      <c r="BO11" s="152"/>
      <c r="BP11" s="152"/>
      <c r="BR11" s="152" t="s">
        <v>13</v>
      </c>
      <c r="BS11" s="152"/>
      <c r="BT11" s="152"/>
      <c r="BV11" s="152" t="s">
        <v>11</v>
      </c>
      <c r="BW11" s="152"/>
      <c r="BX11" s="152"/>
      <c r="BZ11" s="152" t="s">
        <v>102</v>
      </c>
      <c r="CA11" s="152"/>
      <c r="CB11" s="152"/>
      <c r="CD11" s="152" t="s">
        <v>13</v>
      </c>
      <c r="CE11" s="152"/>
      <c r="CF11" s="152"/>
      <c r="CH11" s="152" t="s">
        <v>129</v>
      </c>
      <c r="CI11" s="152"/>
      <c r="CJ11" s="152"/>
      <c r="CL11" s="152" t="s">
        <v>11</v>
      </c>
      <c r="CM11" s="152"/>
      <c r="CN11" s="152"/>
      <c r="CP11" s="152" t="s">
        <v>102</v>
      </c>
      <c r="CQ11" s="152"/>
      <c r="CR11" s="152"/>
      <c r="CT11" s="152" t="s">
        <v>13</v>
      </c>
      <c r="CU11" s="152"/>
      <c r="CV11" s="152"/>
    </row>
    <row r="12" spans="1:101" ht="47.25" x14ac:dyDescent="0.25">
      <c r="A12" s="168"/>
      <c r="B12" s="168"/>
      <c r="C12" s="168"/>
      <c r="D12" s="139"/>
      <c r="E12" s="66" t="s">
        <v>14</v>
      </c>
      <c r="F12" s="66" t="s">
        <v>15</v>
      </c>
      <c r="G12" s="66" t="s">
        <v>16</v>
      </c>
      <c r="H12" s="66" t="s">
        <v>16</v>
      </c>
      <c r="I12" s="66" t="s">
        <v>14</v>
      </c>
      <c r="J12" s="66" t="s">
        <v>15</v>
      </c>
      <c r="K12" s="66" t="s">
        <v>16</v>
      </c>
      <c r="L12" s="66" t="s">
        <v>14</v>
      </c>
      <c r="M12" s="66" t="s">
        <v>15</v>
      </c>
      <c r="N12" s="66" t="s">
        <v>16</v>
      </c>
      <c r="O12" s="66" t="s">
        <v>14</v>
      </c>
      <c r="P12" s="66" t="s">
        <v>15</v>
      </c>
      <c r="Q12" s="66" t="s">
        <v>16</v>
      </c>
      <c r="R12" s="66" t="s">
        <v>16</v>
      </c>
      <c r="S12" s="66" t="s">
        <v>14</v>
      </c>
      <c r="T12" s="66" t="s">
        <v>15</v>
      </c>
      <c r="U12" s="66" t="s">
        <v>16</v>
      </c>
      <c r="V12" s="66" t="s">
        <v>14</v>
      </c>
      <c r="W12" s="66" t="s">
        <v>15</v>
      </c>
      <c r="X12" s="66" t="s">
        <v>16</v>
      </c>
      <c r="Y12" s="66" t="s">
        <v>14</v>
      </c>
      <c r="Z12" s="66" t="s">
        <v>15</v>
      </c>
      <c r="AA12" s="66" t="s">
        <v>16</v>
      </c>
      <c r="AB12" s="66" t="s">
        <v>16</v>
      </c>
      <c r="AC12" s="66" t="s">
        <v>14</v>
      </c>
      <c r="AD12" s="66" t="s">
        <v>15</v>
      </c>
      <c r="AE12" s="66" t="s">
        <v>16</v>
      </c>
      <c r="AF12" s="66" t="s">
        <v>14</v>
      </c>
      <c r="AG12" s="66" t="s">
        <v>15</v>
      </c>
      <c r="AH12" s="66" t="s">
        <v>16</v>
      </c>
      <c r="AI12" s="66" t="s">
        <v>11</v>
      </c>
      <c r="AJ12" s="66" t="s">
        <v>12</v>
      </c>
      <c r="AK12" s="66" t="s">
        <v>13</v>
      </c>
      <c r="AL12" s="67" t="s">
        <v>11</v>
      </c>
      <c r="AM12" s="67" t="s">
        <v>12</v>
      </c>
      <c r="AN12" s="67" t="s">
        <v>13</v>
      </c>
      <c r="AP12" s="64" t="s">
        <v>99</v>
      </c>
      <c r="AQ12" s="64" t="s">
        <v>100</v>
      </c>
      <c r="AR12" s="64" t="s">
        <v>101</v>
      </c>
      <c r="AT12" s="64" t="s">
        <v>99</v>
      </c>
      <c r="AU12" s="64" t="s">
        <v>100</v>
      </c>
      <c r="AV12" s="64" t="s">
        <v>101</v>
      </c>
      <c r="AX12" s="64" t="s">
        <v>99</v>
      </c>
      <c r="AY12" s="64" t="s">
        <v>100</v>
      </c>
      <c r="AZ12" s="64" t="s">
        <v>101</v>
      </c>
      <c r="BB12" s="64" t="s">
        <v>99</v>
      </c>
      <c r="BC12" s="64" t="s">
        <v>100</v>
      </c>
      <c r="BD12" s="64" t="s">
        <v>101</v>
      </c>
      <c r="BF12" s="64" t="s">
        <v>104</v>
      </c>
      <c r="BG12" s="19" t="s">
        <v>105</v>
      </c>
      <c r="BH12" s="19" t="s">
        <v>106</v>
      </c>
      <c r="BJ12" s="64" t="s">
        <v>104</v>
      </c>
      <c r="BK12" s="19" t="s">
        <v>105</v>
      </c>
      <c r="BL12" s="19" t="s">
        <v>106</v>
      </c>
      <c r="BN12" s="64" t="s">
        <v>104</v>
      </c>
      <c r="BO12" s="19" t="s">
        <v>105</v>
      </c>
      <c r="BP12" s="19" t="s">
        <v>106</v>
      </c>
      <c r="BR12" s="64" t="s">
        <v>104</v>
      </c>
      <c r="BS12" s="19" t="s">
        <v>105</v>
      </c>
      <c r="BT12" s="19" t="s">
        <v>106</v>
      </c>
      <c r="BV12" s="64" t="s">
        <v>107</v>
      </c>
      <c r="BW12" s="19" t="s">
        <v>105</v>
      </c>
      <c r="BX12" s="19" t="s">
        <v>106</v>
      </c>
      <c r="BZ12" s="64" t="s">
        <v>107</v>
      </c>
      <c r="CA12" s="19" t="s">
        <v>105</v>
      </c>
      <c r="CB12" s="19" t="s">
        <v>106</v>
      </c>
      <c r="CD12" s="64" t="s">
        <v>107</v>
      </c>
      <c r="CE12" s="19" t="s">
        <v>105</v>
      </c>
      <c r="CF12" s="19" t="s">
        <v>106</v>
      </c>
      <c r="CH12" s="19" t="s">
        <v>108</v>
      </c>
      <c r="CI12" s="19" t="s">
        <v>105</v>
      </c>
      <c r="CJ12" s="19" t="s">
        <v>106</v>
      </c>
      <c r="CL12" s="19" t="s">
        <v>108</v>
      </c>
      <c r="CM12" s="19" t="s">
        <v>105</v>
      </c>
      <c r="CN12" s="19" t="s">
        <v>106</v>
      </c>
      <c r="CP12" s="19" t="s">
        <v>108</v>
      </c>
      <c r="CQ12" s="19" t="s">
        <v>105</v>
      </c>
      <c r="CR12" s="19" t="s">
        <v>106</v>
      </c>
      <c r="CT12" s="19" t="s">
        <v>108</v>
      </c>
      <c r="CU12" s="19" t="s">
        <v>105</v>
      </c>
      <c r="CV12" s="19" t="s">
        <v>106</v>
      </c>
    </row>
    <row r="13" spans="1:101" ht="15.75" x14ac:dyDescent="0.25">
      <c r="A13" s="149" t="s">
        <v>17</v>
      </c>
      <c r="B13" s="150">
        <v>1</v>
      </c>
      <c r="C13" s="153" t="s">
        <v>18</v>
      </c>
      <c r="D13" s="75" t="s">
        <v>19</v>
      </c>
      <c r="E13" s="16">
        <v>305164.3192488263</v>
      </c>
      <c r="F13" s="17">
        <f>E13*19%</f>
        <v>57981.220657277001</v>
      </c>
      <c r="G13" s="17">
        <v>386750</v>
      </c>
      <c r="H13" s="29">
        <f>E13+F13</f>
        <v>363145.53990610328</v>
      </c>
      <c r="I13" s="16">
        <v>333125</v>
      </c>
      <c r="J13" s="29">
        <f>I13*19%</f>
        <v>63293.75</v>
      </c>
      <c r="K13" s="29">
        <f>I13+J13</f>
        <v>396418.75</v>
      </c>
      <c r="L13" s="16">
        <v>364000.00000000006</v>
      </c>
      <c r="M13" s="17">
        <f>L13*19%</f>
        <v>69160.000000000015</v>
      </c>
      <c r="N13" s="29">
        <f t="shared" ref="N13:N42" si="0">L13+M13</f>
        <v>433160.00000000006</v>
      </c>
      <c r="O13" s="16">
        <v>121200</v>
      </c>
      <c r="P13" s="17">
        <f>+O13*19%</f>
        <v>23028</v>
      </c>
      <c r="Q13" s="60">
        <v>142800</v>
      </c>
      <c r="R13" s="29">
        <f>+O13+P13</f>
        <v>144228</v>
      </c>
      <c r="S13" s="29">
        <v>123624</v>
      </c>
      <c r="T13" s="17">
        <f>+S13*19%</f>
        <v>23488.560000000001</v>
      </c>
      <c r="U13" s="29">
        <f>+S13+T13</f>
        <v>147112.56</v>
      </c>
      <c r="V13" s="18">
        <v>127333</v>
      </c>
      <c r="W13" s="17">
        <f>+V13*19%</f>
        <v>24193.27</v>
      </c>
      <c r="X13" s="29">
        <f>+V13+W13</f>
        <v>151526.26999999999</v>
      </c>
      <c r="Y13" s="23"/>
      <c r="Z13" s="25"/>
      <c r="AA13" s="25"/>
      <c r="AB13" s="26"/>
      <c r="AC13" s="26"/>
      <c r="AD13" s="25"/>
      <c r="AE13" s="26"/>
      <c r="AF13" s="38"/>
      <c r="AG13" s="25"/>
      <c r="AH13" s="26"/>
      <c r="AI13" s="15">
        <f>+AVERAGE(H13,R13)</f>
        <v>253686.76995305164</v>
      </c>
      <c r="AJ13" s="15">
        <f>+AVERAGE(K13,U13)</f>
        <v>271765.65500000003</v>
      </c>
      <c r="AK13" s="15">
        <f>+AVERAGE(N13,X13)</f>
        <v>292343.13500000001</v>
      </c>
      <c r="AL13" s="15">
        <f>+GEOMEAN(H13,R13,AB13)</f>
        <v>228857.49917705878</v>
      </c>
      <c r="AM13" s="15">
        <f>+GEOMEAN(K13,U13,AE13)</f>
        <v>241491.56743973485</v>
      </c>
      <c r="AN13" s="15">
        <f>+GEOMEAN(N13,X13)</f>
        <v>256193.51887430719</v>
      </c>
      <c r="AP13" s="61">
        <f>G13</f>
        <v>386750</v>
      </c>
      <c r="AQ13" s="61">
        <f>Q13</f>
        <v>142800</v>
      </c>
      <c r="AR13" s="22"/>
      <c r="AS13" s="35"/>
      <c r="AT13" s="34">
        <f t="shared" ref="AT13:AT50" si="1">+H13</f>
        <v>363145.53990610328</v>
      </c>
      <c r="AU13" s="34">
        <f t="shared" ref="AU13:AU40" si="2">+R13</f>
        <v>144228</v>
      </c>
      <c r="AV13" s="22"/>
      <c r="AW13" s="35"/>
      <c r="AX13" s="34">
        <f t="shared" ref="AX13:AX50" si="3">+K13</f>
        <v>396418.75</v>
      </c>
      <c r="AY13" s="34">
        <f t="shared" ref="AY13:AY40" si="4">+U13</f>
        <v>147112.56</v>
      </c>
      <c r="AZ13" s="22"/>
      <c r="BA13" s="35"/>
      <c r="BB13" s="34">
        <f t="shared" ref="BB13:BB42" si="5">+N13</f>
        <v>433160.00000000006</v>
      </c>
      <c r="BC13" s="34">
        <f t="shared" ref="BC13:BC14" si="6">+X13</f>
        <v>151526.26999999999</v>
      </c>
      <c r="BD13" s="22"/>
      <c r="BE13" s="35"/>
      <c r="BF13" s="34">
        <f>AVERAGE(AP13:AR13)</f>
        <v>264775</v>
      </c>
      <c r="BG13" s="30">
        <f>_xlfn.STDEV.P(AP13:AR13)</f>
        <v>121975</v>
      </c>
      <c r="BH13" s="62">
        <f>BG13/BF13</f>
        <v>0.4606741573033708</v>
      </c>
      <c r="BI13" s="35"/>
      <c r="BJ13" s="34">
        <f t="shared" ref="BJ13:BJ50" si="7">+AVERAGE(AT13:AV13)</f>
        <v>253686.76995305164</v>
      </c>
      <c r="BK13" s="36">
        <f t="shared" ref="BK13:BK50" si="8">+_xlfn.STDEV.P(AT13:AV13)</f>
        <v>109458.76995305163</v>
      </c>
      <c r="BL13" s="37">
        <f>+BK13/BJ13</f>
        <v>0.43147212593431078</v>
      </c>
      <c r="BM13" s="35"/>
      <c r="BN13" s="34">
        <f t="shared" ref="BN13:BN50" si="9">+AVERAGE(AX13:AZ13)</f>
        <v>271765.65500000003</v>
      </c>
      <c r="BO13" s="36">
        <f t="shared" ref="BO13:BO50" si="10">+_xlfn.STDEV.P(AX13:AZ13)</f>
        <v>124653.09499999994</v>
      </c>
      <c r="BP13" s="37">
        <f>+BO13/BN13</f>
        <v>0.45867861779664515</v>
      </c>
      <c r="BQ13" s="35"/>
      <c r="BR13" s="34">
        <f t="shared" ref="BR13:BR42" si="11">+AVERAGE(BB13:BD13)</f>
        <v>292343.13500000001</v>
      </c>
      <c r="BS13" s="36">
        <f t="shared" ref="BS13:BS42" si="12">+_xlfn.STDEV.P(BB13:BD13)</f>
        <v>140816.86500000005</v>
      </c>
      <c r="BT13" s="37">
        <f>+BS13/BR13</f>
        <v>0.48168350182055769</v>
      </c>
      <c r="BV13" s="34">
        <f t="shared" ref="BV13:BV50" si="13">+MEDIAN(AT13:AV13)</f>
        <v>253686.76995305164</v>
      </c>
      <c r="BW13" s="36">
        <f>+SQRT(((AT13-BV13)^2+(AU13-BV13)^2)/2)</f>
        <v>109458.76995305164</v>
      </c>
      <c r="BX13" s="37">
        <f>+BW13/BV13</f>
        <v>0.43147212593431084</v>
      </c>
      <c r="BY13" s="35"/>
      <c r="BZ13" s="34">
        <f t="shared" ref="BZ13:BZ50" si="14">+MEDIAN(AX13:AZ13)</f>
        <v>271765.65500000003</v>
      </c>
      <c r="CA13" s="36">
        <f>+SQRT(((AX13-BZ13)^2+(AY13-BZ13)^2)/2)</f>
        <v>124653.095</v>
      </c>
      <c r="CB13" s="37">
        <f>+CA13/BZ13</f>
        <v>0.45867861779664537</v>
      </c>
      <c r="CC13" s="35"/>
      <c r="CD13" s="34">
        <f t="shared" ref="CD13:CD42" si="15">+MEDIAN(BB13:BD13)</f>
        <v>292343.13500000001</v>
      </c>
      <c r="CE13" s="36">
        <f>+SQRT(((BB13-CD13)^2+(BC13-CD13)^2)/2)</f>
        <v>140816.86500000002</v>
      </c>
      <c r="CF13" s="37">
        <f>+CE13/CD13</f>
        <v>0.48168350182055758</v>
      </c>
      <c r="CG13" s="35"/>
      <c r="CH13" s="63">
        <f>GEOMEAN(AP13:AR13)</f>
        <v>235006.17013176484</v>
      </c>
      <c r="CI13" s="63">
        <f>+SQRT(((AP13-CH13)^2+(AQ13-CH13)^2)/2)</f>
        <v>125555.1028701101</v>
      </c>
      <c r="CJ13" s="62">
        <f>CI13/CH13</f>
        <v>0.53426300594453768</v>
      </c>
      <c r="CK13" s="35"/>
      <c r="CL13" s="34">
        <f t="shared" ref="CL13:CL50" si="16">+GEOMEAN(AT13:AV13)</f>
        <v>228857.49917705878</v>
      </c>
      <c r="CM13" s="36">
        <f>+SQRT(((AT13-CL13)^2+(AU13-CL13)^2)/2)</f>
        <v>112239.54297351114</v>
      </c>
      <c r="CN13" s="37">
        <f>+CM13/CL13</f>
        <v>0.49043419322989046</v>
      </c>
      <c r="CO13" s="35"/>
      <c r="CP13" s="34">
        <f t="shared" ref="CP13:CP50" si="17">+GEOMEAN(AX13:AZ13)</f>
        <v>241491.56743973485</v>
      </c>
      <c r="CQ13" s="36">
        <f>+SQRT(((AX13-CP13)^2+(AY13-CP13)^2)/2)</f>
        <v>128276.71055451035</v>
      </c>
      <c r="CR13" s="37">
        <f>+CQ13/CP13</f>
        <v>0.53118505095016333</v>
      </c>
      <c r="CS13" s="35"/>
      <c r="CT13" s="34">
        <f t="shared" ref="CT13:CT42" si="18">+GEOMEAN(BB13:BD13)</f>
        <v>256193.51887430719</v>
      </c>
      <c r="CU13" s="36">
        <f>+SQRT(((BB13-CT13)^2+(BC13-CT13)^2)/2)</f>
        <v>145382.88831380117</v>
      </c>
      <c r="CV13" s="37">
        <f>+CU13/CT13</f>
        <v>0.56747293589861825</v>
      </c>
    </row>
    <row r="14" spans="1:101" ht="15.75" x14ac:dyDescent="0.25">
      <c r="A14" s="149"/>
      <c r="B14" s="150"/>
      <c r="C14" s="153"/>
      <c r="D14" s="75" t="s">
        <v>20</v>
      </c>
      <c r="E14" s="16">
        <v>120000</v>
      </c>
      <c r="F14" s="17">
        <f t="shared" ref="F14:F77" si="19">E14*19%</f>
        <v>22800</v>
      </c>
      <c r="G14" s="17">
        <v>142800</v>
      </c>
      <c r="H14" s="29">
        <f t="shared" ref="H14:H77" si="20">E14+F14</f>
        <v>142800</v>
      </c>
      <c r="I14" s="16">
        <v>120000</v>
      </c>
      <c r="J14" s="29">
        <f t="shared" ref="J14:J77" si="21">I14*19%</f>
        <v>22800</v>
      </c>
      <c r="K14" s="29">
        <f t="shared" ref="K14:K77" si="22">I14+J14</f>
        <v>142800</v>
      </c>
      <c r="L14" s="16">
        <v>120000</v>
      </c>
      <c r="M14" s="17">
        <f t="shared" ref="M14:M77" si="23">L14*19%</f>
        <v>22800</v>
      </c>
      <c r="N14" s="29">
        <f t="shared" si="0"/>
        <v>142800</v>
      </c>
      <c r="O14" s="16">
        <v>76760</v>
      </c>
      <c r="P14" s="17">
        <f t="shared" ref="P14:P77" si="24">+O14*19%</f>
        <v>14584.4</v>
      </c>
      <c r="Q14" s="60">
        <v>90440</v>
      </c>
      <c r="R14" s="29">
        <f t="shared" ref="R14:R76" si="25">+O14+P14</f>
        <v>91344.4</v>
      </c>
      <c r="S14" s="29">
        <v>78295</v>
      </c>
      <c r="T14" s="17">
        <f t="shared" ref="T14:T77" si="26">+S14*19%</f>
        <v>14876.05</v>
      </c>
      <c r="U14" s="29">
        <f t="shared" ref="U14:U76" si="27">+S14+T14</f>
        <v>93171.05</v>
      </c>
      <c r="V14" s="18">
        <v>80644</v>
      </c>
      <c r="W14" s="17">
        <f t="shared" ref="W14:W77" si="28">+V14*19%</f>
        <v>15322.36</v>
      </c>
      <c r="X14" s="29">
        <f t="shared" ref="X14:X62" si="29">+V14+W14</f>
        <v>95966.36</v>
      </c>
      <c r="Y14" s="16">
        <v>250000</v>
      </c>
      <c r="Z14" s="17">
        <f t="shared" ref="Z14:Z77" si="30">+Y14*19%</f>
        <v>47500</v>
      </c>
      <c r="AA14" s="17">
        <v>297500</v>
      </c>
      <c r="AB14" s="29">
        <f t="shared" ref="AB14:AB58" si="31">+Y14+Z14</f>
        <v>297500</v>
      </c>
      <c r="AC14" s="29">
        <v>250000</v>
      </c>
      <c r="AD14" s="17">
        <f t="shared" ref="AD14:AD77" si="32">+AC14*19%</f>
        <v>47500</v>
      </c>
      <c r="AE14" s="29">
        <f t="shared" ref="AE14:AE58" si="33">+AC14+AD14</f>
        <v>297500</v>
      </c>
      <c r="AF14" s="18">
        <v>250000</v>
      </c>
      <c r="AG14" s="17">
        <f t="shared" ref="AG14:AG77" si="34">+AF14*19%</f>
        <v>47500</v>
      </c>
      <c r="AH14" s="29">
        <f t="shared" ref="AH14:AH56" si="35">+AF14+AG14</f>
        <v>297500</v>
      </c>
      <c r="AI14" s="15">
        <f t="shared" ref="AI14:AI50" si="36">+AVERAGE(H14,R14,AB14)</f>
        <v>177214.80000000002</v>
      </c>
      <c r="AJ14" s="15">
        <f t="shared" ref="AJ14:AJ50" si="37">+AVERAGE(K14,U14,AE14)</f>
        <v>177823.68333333335</v>
      </c>
      <c r="AK14" s="15">
        <f>+AVERAGE(N14,X14,AH14)</f>
        <v>178755.45333333334</v>
      </c>
      <c r="AL14" s="15">
        <f>+GEOMEAN(H14,R14,AB14)</f>
        <v>157144.44554882424</v>
      </c>
      <c r="AM14" s="15">
        <f t="shared" ref="AM14:AM50" si="38">+GEOMEAN(K14,U14,AE14)</f>
        <v>158185.03287932102</v>
      </c>
      <c r="AN14" s="15">
        <f>+GEOMEAN(N14,X14,AH14)</f>
        <v>159751.42223444258</v>
      </c>
      <c r="AP14" s="61">
        <f t="shared" ref="AP14:AP77" si="39">G14</f>
        <v>142800</v>
      </c>
      <c r="AQ14" s="61">
        <f t="shared" ref="AQ14:AQ76" si="40">Q14</f>
        <v>90440</v>
      </c>
      <c r="AR14" s="61">
        <f t="shared" ref="AR14:AR77" si="41">AA14</f>
        <v>297500</v>
      </c>
      <c r="AS14" s="35"/>
      <c r="AT14" s="34">
        <f t="shared" si="1"/>
        <v>142800</v>
      </c>
      <c r="AU14" s="34">
        <f t="shared" si="2"/>
        <v>91344.4</v>
      </c>
      <c r="AV14" s="34">
        <f t="shared" ref="AV14:AV50" si="42">+AB14</f>
        <v>297500</v>
      </c>
      <c r="AW14" s="35"/>
      <c r="AX14" s="34">
        <f t="shared" si="3"/>
        <v>142800</v>
      </c>
      <c r="AY14" s="34">
        <f t="shared" si="4"/>
        <v>93171.05</v>
      </c>
      <c r="AZ14" s="34">
        <f t="shared" ref="AZ14:AZ50" si="43">+AE14</f>
        <v>297500</v>
      </c>
      <c r="BA14" s="35"/>
      <c r="BB14" s="34">
        <f t="shared" si="5"/>
        <v>142800</v>
      </c>
      <c r="BC14" s="34">
        <f t="shared" si="6"/>
        <v>95966.36</v>
      </c>
      <c r="BD14" s="34">
        <f t="shared" ref="BD14:BD42" si="44">+AH14</f>
        <v>297500</v>
      </c>
      <c r="BE14" s="35"/>
      <c r="BF14" s="34">
        <f t="shared" ref="BF14:BF77" si="45">AVERAGE(AP14:AR14)</f>
        <v>176913.33333333334</v>
      </c>
      <c r="BG14" s="30">
        <f t="shared" ref="BG14:BG77" si="46">_xlfn.STDEV.P(AP14:AR14)</f>
        <v>87906.202031230743</v>
      </c>
      <c r="BH14" s="62">
        <f t="shared" ref="BH14:BH77" si="47">BG14/BF14</f>
        <v>0.49688850678993896</v>
      </c>
      <c r="BI14" s="35"/>
      <c r="BJ14" s="34">
        <f t="shared" si="7"/>
        <v>177214.80000000002</v>
      </c>
      <c r="BK14" s="36">
        <f t="shared" si="8"/>
        <v>87610.184709008929</v>
      </c>
      <c r="BL14" s="37">
        <f>+BK14/BJ14</f>
        <v>0.49437284419252187</v>
      </c>
      <c r="BM14" s="35"/>
      <c r="BN14" s="34">
        <f t="shared" si="9"/>
        <v>177823.68333333335</v>
      </c>
      <c r="BO14" s="36">
        <f t="shared" si="10"/>
        <v>87015.606828893346</v>
      </c>
      <c r="BP14" s="37">
        <f>+BO14/BN14</f>
        <v>0.48933643257057718</v>
      </c>
      <c r="BQ14" s="35"/>
      <c r="BR14" s="34">
        <f t="shared" si="11"/>
        <v>178755.45333333334</v>
      </c>
      <c r="BS14" s="36">
        <f t="shared" si="12"/>
        <v>86114.450901949982</v>
      </c>
      <c r="BT14" s="37">
        <f>+BS14/BR14</f>
        <v>0.48174446874842186</v>
      </c>
      <c r="BV14" s="34">
        <f t="shared" si="13"/>
        <v>142800</v>
      </c>
      <c r="BW14" s="36">
        <f t="shared" ref="BW14:BW40" si="48">+SQRT(((AT14-BV14)^2+(AU14-BV14)^2+(AV14-BV14)^2)/3)</f>
        <v>94127.163580906155</v>
      </c>
      <c r="BX14" s="37">
        <f>+BW14/BV14</f>
        <v>0.65915380658897871</v>
      </c>
      <c r="BY14" s="35"/>
      <c r="BZ14" s="34">
        <f t="shared" si="14"/>
        <v>142800</v>
      </c>
      <c r="CA14" s="36">
        <f t="shared" ref="CA14:CA40" si="49">+SQRT(((AX14-BZ14)^2+(AY14-BZ14)^2+(AZ14-BZ14)^2)/3)</f>
        <v>93799.649391850966</v>
      </c>
      <c r="CB14" s="37">
        <f>+CA14/BZ14</f>
        <v>0.65686028985890033</v>
      </c>
      <c r="CC14" s="35"/>
      <c r="CD14" s="34">
        <f t="shared" si="15"/>
        <v>142800</v>
      </c>
      <c r="CE14" s="36">
        <f t="shared" ref="CE14" si="50">+SQRT(((BB14-CD14)^2+(BC14-CD14)^2+(BD14-CD14)^2)/3)</f>
        <v>93319.308176549763</v>
      </c>
      <c r="CF14" s="37">
        <f>+CE14/CD14</f>
        <v>0.65349655585819166</v>
      </c>
      <c r="CG14" s="35"/>
      <c r="CH14" s="63">
        <f t="shared" ref="CH14:CH77" si="51">GEOMEAN(AP14:AR14)</f>
        <v>156624.09589274519</v>
      </c>
      <c r="CI14" s="63">
        <f t="shared" ref="CI14:CI76" si="52">+SQRT(((AP14-CH14)^2+(AQ14-CH14)^2+(AR14-CH14)^2)/3)</f>
        <v>90217.257281942017</v>
      </c>
      <c r="CJ14" s="62">
        <f t="shared" ref="CJ14:CJ77" si="53">CI14/CH14</f>
        <v>0.57601135232551959</v>
      </c>
      <c r="CK14" s="35"/>
      <c r="CL14" s="34">
        <f t="shared" si="16"/>
        <v>157144.44554882424</v>
      </c>
      <c r="CM14" s="36">
        <f t="shared" ref="CM14:CM40" si="54">+SQRT(((AT14-CL14)^2+(AU14-CL14)^2+(AV14-CL14)^2)/3)</f>
        <v>89879.717359048795</v>
      </c>
      <c r="CN14" s="37">
        <f t="shared" ref="CN14:CN77" si="55">+CM14/CL14</f>
        <v>0.57195605638586489</v>
      </c>
      <c r="CO14" s="35"/>
      <c r="CP14" s="34">
        <f t="shared" si="17"/>
        <v>158185.03287932102</v>
      </c>
      <c r="CQ14" s="36">
        <f t="shared" ref="CQ14:CQ40" si="56">+SQRT(((AX14-CP14)^2+(AY14-CP14)^2+(AZ14-CP14)^2)/3)</f>
        <v>89204.217520560283</v>
      </c>
      <c r="CR14" s="37">
        <f t="shared" ref="CR14:CR77" si="57">+CQ14/CP14</f>
        <v>0.56392324796375626</v>
      </c>
      <c r="CS14" s="35"/>
      <c r="CT14" s="34">
        <f t="shared" si="18"/>
        <v>159751.42223444258</v>
      </c>
      <c r="CU14" s="36">
        <f t="shared" ref="CU14" si="58">+SQRT(((BB14-CT14)^2+(BC14-CT14)^2+(BD14-CT14)^2)/3)</f>
        <v>88186.460707707069</v>
      </c>
      <c r="CV14" s="37">
        <f t="shared" ref="CV14:CV62" si="59">+CU14/CT14</f>
        <v>0.55202300846054042</v>
      </c>
    </row>
    <row r="15" spans="1:101" ht="15.75" x14ac:dyDescent="0.25">
      <c r="A15" s="149"/>
      <c r="B15" s="150">
        <v>2</v>
      </c>
      <c r="C15" s="153" t="s">
        <v>21</v>
      </c>
      <c r="D15" s="75" t="s">
        <v>19</v>
      </c>
      <c r="E15" s="16">
        <v>798122.06572769955</v>
      </c>
      <c r="F15" s="17">
        <f t="shared" si="19"/>
        <v>151643.19248826292</v>
      </c>
      <c r="G15" s="17">
        <v>1011500</v>
      </c>
      <c r="H15" s="29">
        <f t="shared" si="20"/>
        <v>949765.25821596244</v>
      </c>
      <c r="I15" s="16">
        <v>871249.99999999988</v>
      </c>
      <c r="J15" s="29">
        <f t="shared" si="21"/>
        <v>165537.49999999997</v>
      </c>
      <c r="K15" s="29">
        <f t="shared" si="22"/>
        <v>1036787.4999999999</v>
      </c>
      <c r="L15" s="16">
        <v>952000.00000000012</v>
      </c>
      <c r="M15" s="17">
        <f t="shared" si="23"/>
        <v>180880.00000000003</v>
      </c>
      <c r="N15" s="26"/>
      <c r="O15" s="16">
        <v>323200</v>
      </c>
      <c r="P15" s="17">
        <f t="shared" si="24"/>
        <v>61408</v>
      </c>
      <c r="Q15" s="60">
        <v>380800</v>
      </c>
      <c r="R15" s="29">
        <f t="shared" si="25"/>
        <v>384608</v>
      </c>
      <c r="S15" s="29">
        <v>329664</v>
      </c>
      <c r="T15" s="17">
        <f t="shared" si="26"/>
        <v>62636.160000000003</v>
      </c>
      <c r="U15" s="29">
        <f t="shared" si="27"/>
        <v>392300.16000000003</v>
      </c>
      <c r="V15" s="18">
        <v>339554</v>
      </c>
      <c r="W15" s="17">
        <f t="shared" si="28"/>
        <v>64515.26</v>
      </c>
      <c r="X15" s="26"/>
      <c r="Y15" s="16">
        <v>350000</v>
      </c>
      <c r="Z15" s="17">
        <f t="shared" si="30"/>
        <v>66500</v>
      </c>
      <c r="AA15" s="17">
        <v>416500</v>
      </c>
      <c r="AB15" s="29">
        <f t="shared" si="31"/>
        <v>416500</v>
      </c>
      <c r="AC15" s="29">
        <v>350000</v>
      </c>
      <c r="AD15" s="17">
        <f t="shared" si="32"/>
        <v>66500</v>
      </c>
      <c r="AE15" s="29">
        <f t="shared" si="33"/>
        <v>416500</v>
      </c>
      <c r="AF15" s="18">
        <v>350000</v>
      </c>
      <c r="AG15" s="17">
        <f t="shared" si="34"/>
        <v>66500</v>
      </c>
      <c r="AH15" s="26"/>
      <c r="AI15" s="15">
        <f t="shared" si="36"/>
        <v>583624.41940532078</v>
      </c>
      <c r="AJ15" s="15">
        <f t="shared" si="37"/>
        <v>615195.8866666666</v>
      </c>
      <c r="AK15" s="26"/>
      <c r="AL15" s="15">
        <f t="shared" ref="AL15:AL50" si="60">+GEOMEAN(H15,R15,AB15)</f>
        <v>533846.66361711221</v>
      </c>
      <c r="AM15" s="15">
        <f t="shared" si="38"/>
        <v>553317.5107760221</v>
      </c>
      <c r="AN15" s="26"/>
      <c r="AP15" s="61">
        <f t="shared" si="39"/>
        <v>1011500</v>
      </c>
      <c r="AQ15" s="61">
        <f t="shared" si="40"/>
        <v>380800</v>
      </c>
      <c r="AR15" s="61">
        <f t="shared" si="41"/>
        <v>416500</v>
      </c>
      <c r="AS15" s="35"/>
      <c r="AT15" s="34">
        <f t="shared" si="1"/>
        <v>949765.25821596244</v>
      </c>
      <c r="AU15" s="34">
        <f t="shared" si="2"/>
        <v>384608</v>
      </c>
      <c r="AV15" s="34">
        <f t="shared" si="42"/>
        <v>416500</v>
      </c>
      <c r="AW15" s="35"/>
      <c r="AX15" s="34">
        <f t="shared" si="3"/>
        <v>1036787.4999999999</v>
      </c>
      <c r="AY15" s="34">
        <f t="shared" si="4"/>
        <v>392300.16000000003</v>
      </c>
      <c r="AZ15" s="34">
        <f t="shared" si="43"/>
        <v>416500</v>
      </c>
      <c r="BA15" s="35"/>
      <c r="BB15" s="22"/>
      <c r="BC15" s="22"/>
      <c r="BD15" s="22"/>
      <c r="BE15" s="35"/>
      <c r="BF15" s="34">
        <f t="shared" si="45"/>
        <v>602933.33333333337</v>
      </c>
      <c r="BG15" s="30">
        <f t="shared" si="46"/>
        <v>289267.65383560525</v>
      </c>
      <c r="BH15" s="62">
        <f t="shared" si="47"/>
        <v>0.47976722772380348</v>
      </c>
      <c r="BI15" s="35"/>
      <c r="BJ15" s="34">
        <f t="shared" si="7"/>
        <v>583624.41940532078</v>
      </c>
      <c r="BK15" s="36">
        <f t="shared" si="8"/>
        <v>259227.84096841674</v>
      </c>
      <c r="BL15" s="37">
        <f t="shared" ref="BL15:BL78" si="61">+BK15/BJ15</f>
        <v>0.44416894212986285</v>
      </c>
      <c r="BM15" s="35"/>
      <c r="BN15" s="34">
        <f t="shared" si="9"/>
        <v>615195.8866666666</v>
      </c>
      <c r="BO15" s="36">
        <f t="shared" si="10"/>
        <v>298273.95057648874</v>
      </c>
      <c r="BP15" s="37">
        <f t="shared" ref="BP15:BP78" si="62">+BO15/BN15</f>
        <v>0.48484386362307297</v>
      </c>
      <c r="BQ15" s="35"/>
      <c r="BR15" s="22"/>
      <c r="BS15" s="27"/>
      <c r="BT15" s="28"/>
      <c r="BV15" s="34">
        <f t="shared" si="13"/>
        <v>416500</v>
      </c>
      <c r="BW15" s="36">
        <f t="shared" si="48"/>
        <v>308430.94055997749</v>
      </c>
      <c r="BX15" s="37">
        <f t="shared" ref="BX15:BX78" si="63">+BW15/BV15</f>
        <v>0.74053046953175872</v>
      </c>
      <c r="BY15" s="35"/>
      <c r="BZ15" s="34">
        <f t="shared" si="14"/>
        <v>416500</v>
      </c>
      <c r="CA15" s="36">
        <f t="shared" si="49"/>
        <v>358395.59842548077</v>
      </c>
      <c r="CB15" s="37">
        <f t="shared" ref="CB15:CB78" si="64">+CA15/BZ15</f>
        <v>0.86049363367462373</v>
      </c>
      <c r="CC15" s="35"/>
      <c r="CD15" s="22"/>
      <c r="CE15" s="27"/>
      <c r="CF15" s="28"/>
      <c r="CG15" s="35"/>
      <c r="CH15" s="63">
        <f t="shared" si="51"/>
        <v>543366.18892070139</v>
      </c>
      <c r="CI15" s="63">
        <f t="shared" si="52"/>
        <v>295337.12981782516</v>
      </c>
      <c r="CJ15" s="62">
        <f t="shared" si="53"/>
        <v>0.54353240197822927</v>
      </c>
      <c r="CK15" s="35"/>
      <c r="CL15" s="34">
        <f t="shared" si="16"/>
        <v>533846.66361711221</v>
      </c>
      <c r="CM15" s="36">
        <f t="shared" si="54"/>
        <v>263963.82044601743</v>
      </c>
      <c r="CN15" s="37">
        <f t="shared" si="55"/>
        <v>0.4944562520209711</v>
      </c>
      <c r="CO15" s="35"/>
      <c r="CP15" s="34">
        <f t="shared" si="17"/>
        <v>553317.5107760221</v>
      </c>
      <c r="CQ15" s="36">
        <f t="shared" si="56"/>
        <v>304624.82334072771</v>
      </c>
      <c r="CR15" s="37">
        <f t="shared" si="57"/>
        <v>0.55054253192438196</v>
      </c>
      <c r="CS15" s="35"/>
      <c r="CT15" s="22"/>
      <c r="CU15" s="27"/>
      <c r="CV15" s="28"/>
    </row>
    <row r="16" spans="1:101" ht="15.75" x14ac:dyDescent="0.25">
      <c r="A16" s="149"/>
      <c r="B16" s="150"/>
      <c r="C16" s="153"/>
      <c r="D16" s="75" t="s">
        <v>20</v>
      </c>
      <c r="E16" s="16">
        <v>120000</v>
      </c>
      <c r="F16" s="17">
        <f t="shared" si="19"/>
        <v>22800</v>
      </c>
      <c r="G16" s="17">
        <v>142800</v>
      </c>
      <c r="H16" s="29">
        <f t="shared" si="20"/>
        <v>142800</v>
      </c>
      <c r="I16" s="16">
        <v>120000</v>
      </c>
      <c r="J16" s="29">
        <f t="shared" si="21"/>
        <v>22800</v>
      </c>
      <c r="K16" s="29">
        <f t="shared" si="22"/>
        <v>142800</v>
      </c>
      <c r="L16" s="16">
        <v>120000</v>
      </c>
      <c r="M16" s="17">
        <f t="shared" si="23"/>
        <v>22800</v>
      </c>
      <c r="N16" s="26"/>
      <c r="O16" s="16">
        <v>106050</v>
      </c>
      <c r="P16" s="17">
        <f t="shared" si="24"/>
        <v>20149.5</v>
      </c>
      <c r="Q16" s="60">
        <v>124950</v>
      </c>
      <c r="R16" s="29">
        <f t="shared" si="25"/>
        <v>126199.5</v>
      </c>
      <c r="S16" s="29">
        <v>108171</v>
      </c>
      <c r="T16" s="17">
        <f t="shared" si="26"/>
        <v>20552.490000000002</v>
      </c>
      <c r="U16" s="29">
        <f t="shared" si="27"/>
        <v>128723.49</v>
      </c>
      <c r="V16" s="18">
        <v>111416</v>
      </c>
      <c r="W16" s="17">
        <f t="shared" si="28"/>
        <v>21169.040000000001</v>
      </c>
      <c r="X16" s="26"/>
      <c r="Y16" s="16">
        <v>300000</v>
      </c>
      <c r="Z16" s="17">
        <f t="shared" si="30"/>
        <v>57000</v>
      </c>
      <c r="AA16" s="17">
        <v>357000</v>
      </c>
      <c r="AB16" s="29">
        <f t="shared" si="31"/>
        <v>357000</v>
      </c>
      <c r="AC16" s="29">
        <v>300000</v>
      </c>
      <c r="AD16" s="17">
        <f t="shared" si="32"/>
        <v>57000</v>
      </c>
      <c r="AE16" s="29">
        <f t="shared" si="33"/>
        <v>357000</v>
      </c>
      <c r="AF16" s="18">
        <v>300000</v>
      </c>
      <c r="AG16" s="17">
        <f t="shared" si="34"/>
        <v>57000</v>
      </c>
      <c r="AH16" s="26"/>
      <c r="AI16" s="15">
        <f t="shared" si="36"/>
        <v>208666.5</v>
      </c>
      <c r="AJ16" s="15">
        <f t="shared" si="37"/>
        <v>209507.83</v>
      </c>
      <c r="AK16" s="26"/>
      <c r="AL16" s="15">
        <f t="shared" si="60"/>
        <v>185987.89791186643</v>
      </c>
      <c r="AM16" s="15">
        <f t="shared" si="38"/>
        <v>187219.64174143266</v>
      </c>
      <c r="AN16" s="26"/>
      <c r="AP16" s="61">
        <f t="shared" si="39"/>
        <v>142800</v>
      </c>
      <c r="AQ16" s="61">
        <f t="shared" si="40"/>
        <v>124950</v>
      </c>
      <c r="AR16" s="61">
        <f t="shared" si="41"/>
        <v>357000</v>
      </c>
      <c r="AS16" s="35"/>
      <c r="AT16" s="34">
        <f t="shared" si="1"/>
        <v>142800</v>
      </c>
      <c r="AU16" s="34">
        <f t="shared" si="2"/>
        <v>126199.5</v>
      </c>
      <c r="AV16" s="34">
        <f t="shared" si="42"/>
        <v>357000</v>
      </c>
      <c r="AW16" s="35"/>
      <c r="AX16" s="34">
        <f t="shared" si="3"/>
        <v>142800</v>
      </c>
      <c r="AY16" s="34">
        <f t="shared" si="4"/>
        <v>128723.49</v>
      </c>
      <c r="AZ16" s="34">
        <f t="shared" si="43"/>
        <v>357000</v>
      </c>
      <c r="BA16" s="35"/>
      <c r="BB16" s="22"/>
      <c r="BC16" s="22"/>
      <c r="BD16" s="22"/>
      <c r="BE16" s="35"/>
      <c r="BF16" s="34">
        <f t="shared" si="45"/>
        <v>208250</v>
      </c>
      <c r="BG16" s="30">
        <f t="shared" si="46"/>
        <v>105434.26862268263</v>
      </c>
      <c r="BH16" s="62">
        <f t="shared" si="47"/>
        <v>0.50628700419055284</v>
      </c>
      <c r="BI16" s="35"/>
      <c r="BJ16" s="34">
        <f t="shared" si="7"/>
        <v>208666.5</v>
      </c>
      <c r="BK16" s="36">
        <f t="shared" si="8"/>
        <v>105106.34159982926</v>
      </c>
      <c r="BL16" s="37">
        <f t="shared" si="61"/>
        <v>0.50370491477946511</v>
      </c>
      <c r="BM16" s="35"/>
      <c r="BN16" s="34">
        <f t="shared" si="9"/>
        <v>209507.83</v>
      </c>
      <c r="BO16" s="36">
        <f t="shared" si="10"/>
        <v>104450.92050632104</v>
      </c>
      <c r="BP16" s="37">
        <f t="shared" si="62"/>
        <v>0.49855377961922015</v>
      </c>
      <c r="BQ16" s="35"/>
      <c r="BR16" s="22"/>
      <c r="BS16" s="27"/>
      <c r="BT16" s="28"/>
      <c r="BV16" s="34">
        <f t="shared" si="13"/>
        <v>142800</v>
      </c>
      <c r="BW16" s="36">
        <f t="shared" si="48"/>
        <v>124039.26340780164</v>
      </c>
      <c r="BX16" s="37">
        <f t="shared" si="63"/>
        <v>0.86862229277172021</v>
      </c>
      <c r="BY16" s="35"/>
      <c r="BZ16" s="34">
        <f t="shared" si="14"/>
        <v>142800</v>
      </c>
      <c r="CA16" s="36">
        <f t="shared" si="49"/>
        <v>123935.182163608</v>
      </c>
      <c r="CB16" s="37">
        <f t="shared" si="64"/>
        <v>0.86789343251826334</v>
      </c>
      <c r="CC16" s="35"/>
      <c r="CD16" s="22"/>
      <c r="CE16" s="27"/>
      <c r="CF16" s="28"/>
      <c r="CG16" s="35"/>
      <c r="CH16" s="63">
        <f t="shared" si="51"/>
        <v>185372.03943608442</v>
      </c>
      <c r="CI16" s="63">
        <f t="shared" si="52"/>
        <v>107887.84027666917</v>
      </c>
      <c r="CJ16" s="62">
        <f t="shared" si="53"/>
        <v>0.5820070848056268</v>
      </c>
      <c r="CK16" s="35"/>
      <c r="CL16" s="34">
        <f t="shared" si="16"/>
        <v>185987.89791186643</v>
      </c>
      <c r="CM16" s="36">
        <f t="shared" si="54"/>
        <v>107525.1693194291</v>
      </c>
      <c r="CN16" s="37">
        <f t="shared" si="55"/>
        <v>0.57812992418668963</v>
      </c>
      <c r="CO16" s="35"/>
      <c r="CP16" s="34">
        <f t="shared" si="17"/>
        <v>187219.64174143266</v>
      </c>
      <c r="CQ16" s="36">
        <f t="shared" si="56"/>
        <v>106802.42567688778</v>
      </c>
      <c r="CR16" s="37">
        <f t="shared" si="57"/>
        <v>0.57046592271761554</v>
      </c>
      <c r="CS16" s="35"/>
      <c r="CT16" s="22"/>
      <c r="CU16" s="27"/>
      <c r="CV16" s="28"/>
    </row>
    <row r="17" spans="1:100" ht="15.75" x14ac:dyDescent="0.25">
      <c r="A17" s="149"/>
      <c r="B17" s="150">
        <v>3</v>
      </c>
      <c r="C17" s="153" t="s">
        <v>22</v>
      </c>
      <c r="D17" s="75" t="s">
        <v>19</v>
      </c>
      <c r="E17" s="16">
        <v>680751.17370892025</v>
      </c>
      <c r="F17" s="17">
        <f t="shared" si="19"/>
        <v>129342.72300469485</v>
      </c>
      <c r="G17" s="17">
        <v>862750</v>
      </c>
      <c r="H17" s="29">
        <f t="shared" si="20"/>
        <v>810093.89671361516</v>
      </c>
      <c r="I17" s="16">
        <v>743124.99999999988</v>
      </c>
      <c r="J17" s="29">
        <f t="shared" si="21"/>
        <v>141193.74999999997</v>
      </c>
      <c r="K17" s="29">
        <f t="shared" si="22"/>
        <v>884318.74999999988</v>
      </c>
      <c r="L17" s="16">
        <v>812000.00000000012</v>
      </c>
      <c r="M17" s="17">
        <f t="shared" si="23"/>
        <v>154280.00000000003</v>
      </c>
      <c r="N17" s="26"/>
      <c r="O17" s="16">
        <v>323200</v>
      </c>
      <c r="P17" s="17">
        <f t="shared" si="24"/>
        <v>61408</v>
      </c>
      <c r="Q17" s="60">
        <v>380800</v>
      </c>
      <c r="R17" s="29">
        <f t="shared" si="25"/>
        <v>384608</v>
      </c>
      <c r="S17" s="29">
        <v>329664</v>
      </c>
      <c r="T17" s="17">
        <f t="shared" si="26"/>
        <v>62636.160000000003</v>
      </c>
      <c r="U17" s="29">
        <f t="shared" si="27"/>
        <v>392300.16000000003</v>
      </c>
      <c r="V17" s="18">
        <v>339554</v>
      </c>
      <c r="W17" s="17">
        <f t="shared" si="28"/>
        <v>64515.26</v>
      </c>
      <c r="X17" s="26"/>
      <c r="Y17" s="16">
        <v>200000</v>
      </c>
      <c r="Z17" s="17">
        <f t="shared" si="30"/>
        <v>38000</v>
      </c>
      <c r="AA17" s="17">
        <v>238000</v>
      </c>
      <c r="AB17" s="29">
        <f t="shared" si="31"/>
        <v>238000</v>
      </c>
      <c r="AC17" s="29">
        <v>200000</v>
      </c>
      <c r="AD17" s="17">
        <f t="shared" si="32"/>
        <v>38000</v>
      </c>
      <c r="AE17" s="29">
        <f t="shared" si="33"/>
        <v>238000</v>
      </c>
      <c r="AF17" s="18">
        <v>200000</v>
      </c>
      <c r="AG17" s="17">
        <f t="shared" si="34"/>
        <v>38000</v>
      </c>
      <c r="AH17" s="26"/>
      <c r="AI17" s="15">
        <f t="shared" si="36"/>
        <v>477567.29890453839</v>
      </c>
      <c r="AJ17" s="15">
        <f t="shared" si="37"/>
        <v>504872.97</v>
      </c>
      <c r="AK17" s="26"/>
      <c r="AL17" s="15">
        <f t="shared" si="60"/>
        <v>420123.40522571956</v>
      </c>
      <c r="AM17" s="15">
        <f t="shared" si="38"/>
        <v>435446.45427430881</v>
      </c>
      <c r="AN17" s="26"/>
      <c r="AP17" s="61">
        <f t="shared" si="39"/>
        <v>862750</v>
      </c>
      <c r="AQ17" s="61">
        <f t="shared" si="40"/>
        <v>380800</v>
      </c>
      <c r="AR17" s="61">
        <f t="shared" si="41"/>
        <v>238000</v>
      </c>
      <c r="AS17" s="35"/>
      <c r="AT17" s="34">
        <f t="shared" si="1"/>
        <v>810093.89671361516</v>
      </c>
      <c r="AU17" s="34">
        <f t="shared" si="2"/>
        <v>384608</v>
      </c>
      <c r="AV17" s="34">
        <f t="shared" si="42"/>
        <v>238000</v>
      </c>
      <c r="AW17" s="35"/>
      <c r="AX17" s="34">
        <f t="shared" si="3"/>
        <v>884318.74999999988</v>
      </c>
      <c r="AY17" s="34">
        <f t="shared" si="4"/>
        <v>392300.16000000003</v>
      </c>
      <c r="AZ17" s="34">
        <f t="shared" si="43"/>
        <v>238000</v>
      </c>
      <c r="BA17" s="35"/>
      <c r="BB17" s="22"/>
      <c r="BC17" s="22"/>
      <c r="BD17" s="22"/>
      <c r="BE17" s="35"/>
      <c r="BF17" s="34">
        <f t="shared" si="45"/>
        <v>493850</v>
      </c>
      <c r="BG17" s="30">
        <f t="shared" si="46"/>
        <v>267286.82159807283</v>
      </c>
      <c r="BH17" s="62">
        <f t="shared" si="47"/>
        <v>0.54123078181243867</v>
      </c>
      <c r="BI17" s="35"/>
      <c r="BJ17" s="34">
        <f t="shared" si="7"/>
        <v>477567.29890453839</v>
      </c>
      <c r="BK17" s="36">
        <f t="shared" si="8"/>
        <v>242629.93783930788</v>
      </c>
      <c r="BL17" s="37">
        <f t="shared" si="61"/>
        <v>0.50805391909341668</v>
      </c>
      <c r="BM17" s="35"/>
      <c r="BN17" s="34">
        <f t="shared" si="9"/>
        <v>504872.97</v>
      </c>
      <c r="BO17" s="36">
        <f t="shared" si="10"/>
        <v>275604.13617344067</v>
      </c>
      <c r="BP17" s="37">
        <f t="shared" si="62"/>
        <v>0.5458880798737169</v>
      </c>
      <c r="BQ17" s="35"/>
      <c r="BR17" s="22"/>
      <c r="BS17" s="27"/>
      <c r="BT17" s="28"/>
      <c r="BV17" s="34">
        <f t="shared" si="13"/>
        <v>384608</v>
      </c>
      <c r="BW17" s="36">
        <f t="shared" si="48"/>
        <v>259828.24709551834</v>
      </c>
      <c r="BX17" s="37">
        <f t="shared" si="63"/>
        <v>0.67556641332348344</v>
      </c>
      <c r="BY17" s="35"/>
      <c r="BZ17" s="34">
        <f t="shared" si="14"/>
        <v>392300.16000000003</v>
      </c>
      <c r="CA17" s="36">
        <f t="shared" si="49"/>
        <v>297708.37648142269</v>
      </c>
      <c r="CB17" s="37">
        <f t="shared" si="64"/>
        <v>0.75887905954823642</v>
      </c>
      <c r="CC17" s="35"/>
      <c r="CD17" s="22"/>
      <c r="CE17" s="27"/>
      <c r="CF17" s="28"/>
      <c r="CG17" s="35"/>
      <c r="CH17" s="63">
        <f t="shared" si="51"/>
        <v>427615.0234360465</v>
      </c>
      <c r="CI17" s="63">
        <f t="shared" si="52"/>
        <v>275371.23509986926</v>
      </c>
      <c r="CJ17" s="62">
        <f t="shared" si="53"/>
        <v>0.64396997300786696</v>
      </c>
      <c r="CK17" s="35"/>
      <c r="CL17" s="34">
        <f t="shared" si="16"/>
        <v>420123.40522571956</v>
      </c>
      <c r="CM17" s="36">
        <f t="shared" si="54"/>
        <v>249337.29696314962</v>
      </c>
      <c r="CN17" s="37">
        <f t="shared" si="55"/>
        <v>0.59348585168490731</v>
      </c>
      <c r="CO17" s="35"/>
      <c r="CP17" s="34">
        <f t="shared" si="17"/>
        <v>435446.45427430881</v>
      </c>
      <c r="CQ17" s="36">
        <f t="shared" si="56"/>
        <v>284214.14630823373</v>
      </c>
      <c r="CR17" s="37">
        <f t="shared" si="57"/>
        <v>0.65269597103940014</v>
      </c>
      <c r="CS17" s="35"/>
      <c r="CT17" s="22"/>
      <c r="CU17" s="27"/>
      <c r="CV17" s="28"/>
    </row>
    <row r="18" spans="1:100" ht="15.75" x14ac:dyDescent="0.25">
      <c r="A18" s="149"/>
      <c r="B18" s="150"/>
      <c r="C18" s="153"/>
      <c r="D18" s="75" t="s">
        <v>20</v>
      </c>
      <c r="E18" s="16">
        <v>120000</v>
      </c>
      <c r="F18" s="17">
        <f t="shared" si="19"/>
        <v>22800</v>
      </c>
      <c r="G18" s="17">
        <v>142800</v>
      </c>
      <c r="H18" s="29">
        <f t="shared" si="20"/>
        <v>142800</v>
      </c>
      <c r="I18" s="16">
        <v>120000</v>
      </c>
      <c r="J18" s="29">
        <f t="shared" si="21"/>
        <v>22800</v>
      </c>
      <c r="K18" s="29">
        <f t="shared" si="22"/>
        <v>142800</v>
      </c>
      <c r="L18" s="16">
        <v>120000</v>
      </c>
      <c r="M18" s="17">
        <f t="shared" si="23"/>
        <v>22800</v>
      </c>
      <c r="N18" s="26"/>
      <c r="O18" s="16">
        <v>106611</v>
      </c>
      <c r="P18" s="17">
        <f t="shared" si="24"/>
        <v>20256.09</v>
      </c>
      <c r="Q18" s="60">
        <v>125610</v>
      </c>
      <c r="R18" s="29">
        <f t="shared" si="25"/>
        <v>126867.09</v>
      </c>
      <c r="S18" s="29">
        <v>108743</v>
      </c>
      <c r="T18" s="17">
        <f t="shared" si="26"/>
        <v>20661.170000000002</v>
      </c>
      <c r="U18" s="29">
        <f t="shared" si="27"/>
        <v>129404.17</v>
      </c>
      <c r="V18" s="18">
        <v>112005</v>
      </c>
      <c r="W18" s="17">
        <f t="shared" si="28"/>
        <v>21280.95</v>
      </c>
      <c r="X18" s="26"/>
      <c r="Y18" s="16">
        <v>220000</v>
      </c>
      <c r="Z18" s="17">
        <f t="shared" si="30"/>
        <v>41800</v>
      </c>
      <c r="AA18" s="17">
        <v>261800</v>
      </c>
      <c r="AB18" s="29">
        <f t="shared" si="31"/>
        <v>261800</v>
      </c>
      <c r="AC18" s="29">
        <v>220000</v>
      </c>
      <c r="AD18" s="17">
        <f t="shared" si="32"/>
        <v>41800</v>
      </c>
      <c r="AE18" s="29">
        <f t="shared" si="33"/>
        <v>261800</v>
      </c>
      <c r="AF18" s="18">
        <v>220000</v>
      </c>
      <c r="AG18" s="17">
        <f t="shared" si="34"/>
        <v>41800</v>
      </c>
      <c r="AH18" s="26"/>
      <c r="AI18" s="15">
        <f t="shared" si="36"/>
        <v>177155.69666666666</v>
      </c>
      <c r="AJ18" s="15">
        <f t="shared" si="37"/>
        <v>178001.38999999998</v>
      </c>
      <c r="AK18" s="26"/>
      <c r="AL18" s="15">
        <f t="shared" si="60"/>
        <v>168015.34291956938</v>
      </c>
      <c r="AM18" s="15">
        <f t="shared" si="38"/>
        <v>169127.9456821405</v>
      </c>
      <c r="AN18" s="26"/>
      <c r="AP18" s="61">
        <f t="shared" si="39"/>
        <v>142800</v>
      </c>
      <c r="AQ18" s="61">
        <f t="shared" si="40"/>
        <v>125610</v>
      </c>
      <c r="AR18" s="61">
        <f t="shared" si="41"/>
        <v>261800</v>
      </c>
      <c r="AS18" s="35"/>
      <c r="AT18" s="34">
        <f t="shared" si="1"/>
        <v>142800</v>
      </c>
      <c r="AU18" s="34">
        <f t="shared" si="2"/>
        <v>126867.09</v>
      </c>
      <c r="AV18" s="34">
        <f t="shared" si="42"/>
        <v>261800</v>
      </c>
      <c r="AW18" s="35"/>
      <c r="AX18" s="34">
        <f t="shared" si="3"/>
        <v>142800</v>
      </c>
      <c r="AY18" s="34">
        <f t="shared" si="4"/>
        <v>129404.17</v>
      </c>
      <c r="AZ18" s="34">
        <f t="shared" si="43"/>
        <v>261800</v>
      </c>
      <c r="BA18" s="35"/>
      <c r="BB18" s="22"/>
      <c r="BC18" s="22"/>
      <c r="BD18" s="22"/>
      <c r="BE18" s="35"/>
      <c r="BF18" s="34">
        <f t="shared" si="45"/>
        <v>176736.66666666666</v>
      </c>
      <c r="BG18" s="30">
        <f t="shared" si="46"/>
        <v>60556.871524946604</v>
      </c>
      <c r="BH18" s="62">
        <f t="shared" si="47"/>
        <v>0.34263898186537378</v>
      </c>
      <c r="BI18" s="35"/>
      <c r="BJ18" s="34">
        <f t="shared" si="7"/>
        <v>177155.69666666666</v>
      </c>
      <c r="BK18" s="36">
        <f t="shared" si="8"/>
        <v>60204.97194504807</v>
      </c>
      <c r="BL18" s="37">
        <f t="shared" si="61"/>
        <v>0.33984214494851267</v>
      </c>
      <c r="BM18" s="35"/>
      <c r="BN18" s="34">
        <f t="shared" si="9"/>
        <v>178001.38999999998</v>
      </c>
      <c r="BO18" s="36">
        <f t="shared" si="10"/>
        <v>59506.399341002623</v>
      </c>
      <c r="BP18" s="37">
        <f t="shared" si="62"/>
        <v>0.33430300370689592</v>
      </c>
      <c r="BQ18" s="35"/>
      <c r="BR18" s="22"/>
      <c r="BS18" s="27"/>
      <c r="BT18" s="28"/>
      <c r="BV18" s="34">
        <f t="shared" si="13"/>
        <v>142800</v>
      </c>
      <c r="BW18" s="36">
        <f t="shared" si="48"/>
        <v>69317.764969422045</v>
      </c>
      <c r="BX18" s="37">
        <f t="shared" si="63"/>
        <v>0.48541852219483222</v>
      </c>
      <c r="BY18" s="35"/>
      <c r="BZ18" s="34">
        <f t="shared" si="14"/>
        <v>142800</v>
      </c>
      <c r="CA18" s="36">
        <f t="shared" si="49"/>
        <v>69138.624664242248</v>
      </c>
      <c r="CB18" s="37">
        <f t="shared" si="64"/>
        <v>0.48416403826500176</v>
      </c>
      <c r="CC18" s="35"/>
      <c r="CD18" s="22"/>
      <c r="CE18" s="27"/>
      <c r="CF18" s="28"/>
      <c r="CG18" s="35"/>
      <c r="CH18" s="63">
        <f t="shared" si="51"/>
        <v>167458.56106435583</v>
      </c>
      <c r="CI18" s="63">
        <f t="shared" si="52"/>
        <v>61263.512243883968</v>
      </c>
      <c r="CJ18" s="62">
        <f t="shared" si="53"/>
        <v>0.36584282018486858</v>
      </c>
      <c r="CK18" s="35"/>
      <c r="CL18" s="34">
        <f t="shared" si="16"/>
        <v>168015.34291956938</v>
      </c>
      <c r="CM18" s="36">
        <f t="shared" si="54"/>
        <v>60894.866068709751</v>
      </c>
      <c r="CN18" s="37">
        <f t="shared" si="55"/>
        <v>0.36243634069693703</v>
      </c>
      <c r="CO18" s="35"/>
      <c r="CP18" s="34">
        <f t="shared" si="17"/>
        <v>169127.9456821405</v>
      </c>
      <c r="CQ18" s="36">
        <f t="shared" si="56"/>
        <v>60164.354701043871</v>
      </c>
      <c r="CR18" s="37">
        <f t="shared" si="57"/>
        <v>0.35573278241147038</v>
      </c>
      <c r="CS18" s="35"/>
      <c r="CT18" s="22"/>
      <c r="CU18" s="27"/>
      <c r="CV18" s="28"/>
    </row>
    <row r="19" spans="1:100" ht="15.75" x14ac:dyDescent="0.25">
      <c r="A19" s="149"/>
      <c r="B19" s="150">
        <v>4</v>
      </c>
      <c r="C19" s="153" t="s">
        <v>23</v>
      </c>
      <c r="D19" s="75" t="s">
        <v>19</v>
      </c>
      <c r="E19" s="16">
        <v>725000</v>
      </c>
      <c r="F19" s="17">
        <f t="shared" si="19"/>
        <v>137750</v>
      </c>
      <c r="G19" s="17">
        <v>1100750</v>
      </c>
      <c r="H19" s="29">
        <f t="shared" si="20"/>
        <v>862750</v>
      </c>
      <c r="I19" s="16">
        <v>948124.99999999988</v>
      </c>
      <c r="J19" s="29">
        <f t="shared" si="21"/>
        <v>180143.74999999997</v>
      </c>
      <c r="K19" s="29">
        <f t="shared" si="22"/>
        <v>1128268.7499999998</v>
      </c>
      <c r="L19" s="16">
        <v>815800</v>
      </c>
      <c r="M19" s="17">
        <f t="shared" si="23"/>
        <v>155002</v>
      </c>
      <c r="N19" s="26"/>
      <c r="O19" s="16">
        <v>87870</v>
      </c>
      <c r="P19" s="17">
        <f t="shared" si="24"/>
        <v>16695.3</v>
      </c>
      <c r="Q19" s="60">
        <v>103530</v>
      </c>
      <c r="R19" s="29">
        <f t="shared" si="25"/>
        <v>104565.3</v>
      </c>
      <c r="S19" s="29">
        <v>89627</v>
      </c>
      <c r="T19" s="17">
        <f t="shared" si="26"/>
        <v>17029.13</v>
      </c>
      <c r="U19" s="29">
        <f t="shared" si="27"/>
        <v>106656.13</v>
      </c>
      <c r="V19" s="18">
        <v>92316</v>
      </c>
      <c r="W19" s="17">
        <f t="shared" si="28"/>
        <v>17540.04</v>
      </c>
      <c r="X19" s="26"/>
      <c r="Y19" s="16">
        <v>580000</v>
      </c>
      <c r="Z19" s="17">
        <f t="shared" si="30"/>
        <v>110200</v>
      </c>
      <c r="AA19" s="17">
        <v>690200</v>
      </c>
      <c r="AB19" s="29">
        <f t="shared" si="31"/>
        <v>690200</v>
      </c>
      <c r="AC19" s="29">
        <v>580000</v>
      </c>
      <c r="AD19" s="17">
        <f t="shared" si="32"/>
        <v>110200</v>
      </c>
      <c r="AE19" s="29">
        <f t="shared" si="33"/>
        <v>690200</v>
      </c>
      <c r="AF19" s="18">
        <v>580000</v>
      </c>
      <c r="AG19" s="17">
        <f t="shared" si="34"/>
        <v>110200</v>
      </c>
      <c r="AH19" s="26"/>
      <c r="AI19" s="15">
        <f t="shared" si="36"/>
        <v>552505.1</v>
      </c>
      <c r="AJ19" s="15">
        <f t="shared" si="37"/>
        <v>641708.29333333333</v>
      </c>
      <c r="AK19" s="26"/>
      <c r="AL19" s="15">
        <f t="shared" si="60"/>
        <v>396353.32293619204</v>
      </c>
      <c r="AM19" s="15">
        <f t="shared" si="38"/>
        <v>436305.92623012816</v>
      </c>
      <c r="AN19" s="26"/>
      <c r="AP19" s="61">
        <f t="shared" si="39"/>
        <v>1100750</v>
      </c>
      <c r="AQ19" s="61">
        <f t="shared" si="40"/>
        <v>103530</v>
      </c>
      <c r="AR19" s="61">
        <f t="shared" si="41"/>
        <v>690200</v>
      </c>
      <c r="AS19" s="35"/>
      <c r="AT19" s="34">
        <f t="shared" si="1"/>
        <v>862750</v>
      </c>
      <c r="AU19" s="34">
        <f t="shared" si="2"/>
        <v>104565.3</v>
      </c>
      <c r="AV19" s="34">
        <f t="shared" si="42"/>
        <v>690200</v>
      </c>
      <c r="AW19" s="35"/>
      <c r="AX19" s="34">
        <f t="shared" si="3"/>
        <v>1128268.7499999998</v>
      </c>
      <c r="AY19" s="34">
        <f t="shared" si="4"/>
        <v>106656.13</v>
      </c>
      <c r="AZ19" s="34">
        <f t="shared" si="43"/>
        <v>690200</v>
      </c>
      <c r="BA19" s="35"/>
      <c r="BB19" s="22"/>
      <c r="BC19" s="22"/>
      <c r="BD19" s="22"/>
      <c r="BE19" s="35"/>
      <c r="BF19" s="34">
        <f t="shared" si="45"/>
        <v>631493.33333333337</v>
      </c>
      <c r="BG19" s="30">
        <f t="shared" si="46"/>
        <v>409224.29598231608</v>
      </c>
      <c r="BH19" s="62">
        <f t="shared" si="47"/>
        <v>0.64802631220543272</v>
      </c>
      <c r="BI19" s="35"/>
      <c r="BJ19" s="34">
        <f t="shared" si="7"/>
        <v>552505.1</v>
      </c>
      <c r="BK19" s="36">
        <f t="shared" si="8"/>
        <v>324480.01884351304</v>
      </c>
      <c r="BL19" s="37">
        <f t="shared" si="61"/>
        <v>0.58728873062622056</v>
      </c>
      <c r="BM19" s="35"/>
      <c r="BN19" s="34">
        <f t="shared" si="9"/>
        <v>641708.29333333333</v>
      </c>
      <c r="BO19" s="36">
        <f t="shared" si="10"/>
        <v>418478.72948526347</v>
      </c>
      <c r="BP19" s="37">
        <f t="shared" si="62"/>
        <v>0.65213233775036472</v>
      </c>
      <c r="BQ19" s="35"/>
      <c r="BR19" s="22"/>
      <c r="BS19" s="27"/>
      <c r="BT19" s="28"/>
      <c r="BV19" s="34">
        <f t="shared" si="13"/>
        <v>690200</v>
      </c>
      <c r="BW19" s="36">
        <f t="shared" si="48"/>
        <v>352487.11765778996</v>
      </c>
      <c r="BX19" s="37">
        <f t="shared" si="63"/>
        <v>0.51070286534017673</v>
      </c>
      <c r="BY19" s="35"/>
      <c r="BZ19" s="34">
        <f t="shared" si="14"/>
        <v>690200</v>
      </c>
      <c r="CA19" s="36">
        <f t="shared" si="49"/>
        <v>421278.87752300897</v>
      </c>
      <c r="CB19" s="37">
        <f t="shared" si="64"/>
        <v>0.61037217838743696</v>
      </c>
      <c r="CC19" s="35"/>
      <c r="CD19" s="22"/>
      <c r="CE19" s="27"/>
      <c r="CF19" s="28"/>
      <c r="CG19" s="35"/>
      <c r="CH19" s="63">
        <f t="shared" si="51"/>
        <v>428459.67532892618</v>
      </c>
      <c r="CI19" s="63">
        <f t="shared" si="52"/>
        <v>456822.931456897</v>
      </c>
      <c r="CJ19" s="62">
        <f t="shared" si="53"/>
        <v>1.0661981926448423</v>
      </c>
      <c r="CK19" s="35"/>
      <c r="CL19" s="34">
        <f t="shared" si="16"/>
        <v>396353.32293619204</v>
      </c>
      <c r="CM19" s="36">
        <f t="shared" si="54"/>
        <v>360098.12566697958</v>
      </c>
      <c r="CN19" s="37">
        <f t="shared" si="55"/>
        <v>0.90852808549545305</v>
      </c>
      <c r="CO19" s="35"/>
      <c r="CP19" s="34">
        <f t="shared" si="17"/>
        <v>436305.92623012816</v>
      </c>
      <c r="CQ19" s="36">
        <f t="shared" si="56"/>
        <v>466170.11856531538</v>
      </c>
      <c r="CR19" s="37">
        <f t="shared" si="57"/>
        <v>1.0684478264900656</v>
      </c>
      <c r="CS19" s="35"/>
      <c r="CT19" s="22"/>
      <c r="CU19" s="27"/>
      <c r="CV19" s="28"/>
    </row>
    <row r="20" spans="1:100" ht="15.75" x14ac:dyDescent="0.25">
      <c r="A20" s="149"/>
      <c r="B20" s="150"/>
      <c r="C20" s="153"/>
      <c r="D20" s="75" t="s">
        <v>20</v>
      </c>
      <c r="E20" s="16">
        <v>35000</v>
      </c>
      <c r="F20" s="17">
        <f t="shared" si="19"/>
        <v>6650</v>
      </c>
      <c r="G20" s="17">
        <v>41650</v>
      </c>
      <c r="H20" s="29">
        <f t="shared" si="20"/>
        <v>41650</v>
      </c>
      <c r="I20" s="16">
        <v>35000</v>
      </c>
      <c r="J20" s="29">
        <f t="shared" si="21"/>
        <v>6650</v>
      </c>
      <c r="K20" s="29">
        <f t="shared" si="22"/>
        <v>41650</v>
      </c>
      <c r="L20" s="16">
        <v>35000</v>
      </c>
      <c r="M20" s="17">
        <f t="shared" si="23"/>
        <v>6650</v>
      </c>
      <c r="N20" s="26"/>
      <c r="O20" s="16">
        <v>45450</v>
      </c>
      <c r="P20" s="17">
        <f t="shared" si="24"/>
        <v>8635.5</v>
      </c>
      <c r="Q20" s="60">
        <v>53550</v>
      </c>
      <c r="R20" s="29">
        <f t="shared" si="25"/>
        <v>54085.5</v>
      </c>
      <c r="S20" s="29">
        <v>46359</v>
      </c>
      <c r="T20" s="17">
        <f t="shared" si="26"/>
        <v>8808.2100000000009</v>
      </c>
      <c r="U20" s="29">
        <f t="shared" si="27"/>
        <v>55167.21</v>
      </c>
      <c r="V20" s="18">
        <v>47750</v>
      </c>
      <c r="W20" s="17">
        <f t="shared" si="28"/>
        <v>9072.5</v>
      </c>
      <c r="X20" s="26"/>
      <c r="Y20" s="16">
        <v>25000</v>
      </c>
      <c r="Z20" s="17">
        <f t="shared" si="30"/>
        <v>4750</v>
      </c>
      <c r="AA20" s="17">
        <v>29750</v>
      </c>
      <c r="AB20" s="29">
        <f t="shared" si="31"/>
        <v>29750</v>
      </c>
      <c r="AC20" s="29">
        <v>25000</v>
      </c>
      <c r="AD20" s="17">
        <f t="shared" si="32"/>
        <v>4750</v>
      </c>
      <c r="AE20" s="29">
        <f t="shared" si="33"/>
        <v>29750</v>
      </c>
      <c r="AF20" s="18">
        <v>25000</v>
      </c>
      <c r="AG20" s="17">
        <f t="shared" si="34"/>
        <v>4750</v>
      </c>
      <c r="AH20" s="26"/>
      <c r="AI20" s="15">
        <f t="shared" si="36"/>
        <v>41828.5</v>
      </c>
      <c r="AJ20" s="15">
        <f t="shared" si="37"/>
        <v>42189.07</v>
      </c>
      <c r="AK20" s="26"/>
      <c r="AL20" s="15">
        <f t="shared" si="60"/>
        <v>40618.848573293893</v>
      </c>
      <c r="AM20" s="15">
        <f t="shared" si="38"/>
        <v>40887.855410061027</v>
      </c>
      <c r="AN20" s="26"/>
      <c r="AP20" s="61">
        <f t="shared" si="39"/>
        <v>41650</v>
      </c>
      <c r="AQ20" s="61">
        <f t="shared" si="40"/>
        <v>53550</v>
      </c>
      <c r="AR20" s="61">
        <f t="shared" si="41"/>
        <v>29750</v>
      </c>
      <c r="AS20" s="35"/>
      <c r="AT20" s="34">
        <f t="shared" si="1"/>
        <v>41650</v>
      </c>
      <c r="AU20" s="34">
        <f t="shared" si="2"/>
        <v>54085.5</v>
      </c>
      <c r="AV20" s="34">
        <f t="shared" si="42"/>
        <v>29750</v>
      </c>
      <c r="AW20" s="35"/>
      <c r="AX20" s="34">
        <f t="shared" si="3"/>
        <v>41650</v>
      </c>
      <c r="AY20" s="34">
        <f t="shared" si="4"/>
        <v>55167.21</v>
      </c>
      <c r="AZ20" s="34">
        <f t="shared" si="43"/>
        <v>29750</v>
      </c>
      <c r="BA20" s="35"/>
      <c r="BB20" s="22"/>
      <c r="BC20" s="22"/>
      <c r="BD20" s="22"/>
      <c r="BE20" s="35"/>
      <c r="BF20" s="34">
        <f t="shared" si="45"/>
        <v>41650</v>
      </c>
      <c r="BG20" s="30">
        <f t="shared" si="46"/>
        <v>9716.3093130399393</v>
      </c>
      <c r="BH20" s="62">
        <f t="shared" si="47"/>
        <v>0.23328473740792172</v>
      </c>
      <c r="BI20" s="35"/>
      <c r="BJ20" s="34">
        <f t="shared" si="7"/>
        <v>41828.5</v>
      </c>
      <c r="BK20" s="36">
        <f t="shared" si="8"/>
        <v>9935.7280139236227</v>
      </c>
      <c r="BL20" s="37">
        <f t="shared" si="61"/>
        <v>0.23753488683370483</v>
      </c>
      <c r="BM20" s="35"/>
      <c r="BN20" s="34">
        <f t="shared" si="9"/>
        <v>42189.07</v>
      </c>
      <c r="BO20" s="36">
        <f t="shared" si="10"/>
        <v>10383.531460753933</v>
      </c>
      <c r="BP20" s="37">
        <f t="shared" si="62"/>
        <v>0.24611899387101763</v>
      </c>
      <c r="BQ20" s="35"/>
      <c r="BR20" s="22"/>
      <c r="BS20" s="27"/>
      <c r="BT20" s="28"/>
      <c r="BV20" s="34">
        <f t="shared" si="13"/>
        <v>41650</v>
      </c>
      <c r="BW20" s="36">
        <f t="shared" si="48"/>
        <v>9937.331302551338</v>
      </c>
      <c r="BX20" s="37">
        <f t="shared" si="63"/>
        <v>0.23859138781635866</v>
      </c>
      <c r="BY20" s="35"/>
      <c r="BZ20" s="34">
        <f t="shared" si="14"/>
        <v>41650</v>
      </c>
      <c r="CA20" s="36">
        <f t="shared" si="49"/>
        <v>10397.515186878385</v>
      </c>
      <c r="CB20" s="37">
        <f t="shared" si="64"/>
        <v>0.24964022057331056</v>
      </c>
      <c r="CC20" s="35"/>
      <c r="CD20" s="22"/>
      <c r="CE20" s="27"/>
      <c r="CF20" s="28"/>
      <c r="CG20" s="35"/>
      <c r="CH20" s="63">
        <f t="shared" si="51"/>
        <v>40484.348089922532</v>
      </c>
      <c r="CI20" s="63">
        <f t="shared" si="52"/>
        <v>9785.9803311744872</v>
      </c>
      <c r="CJ20" s="62">
        <f t="shared" si="53"/>
        <v>0.24172256175246251</v>
      </c>
      <c r="CK20" s="35"/>
      <c r="CL20" s="34">
        <f t="shared" si="16"/>
        <v>40618.848573293893</v>
      </c>
      <c r="CM20" s="36">
        <f t="shared" si="54"/>
        <v>10009.093252677727</v>
      </c>
      <c r="CN20" s="37">
        <f t="shared" si="55"/>
        <v>0.2464149921585545</v>
      </c>
      <c r="CO20" s="35"/>
      <c r="CP20" s="34">
        <f t="shared" si="17"/>
        <v>40887.855410061027</v>
      </c>
      <c r="CQ20" s="36">
        <f t="shared" si="56"/>
        <v>10464.744860986182</v>
      </c>
      <c r="CR20" s="37">
        <f t="shared" si="57"/>
        <v>0.25593772908938595</v>
      </c>
      <c r="CS20" s="35"/>
      <c r="CT20" s="22"/>
      <c r="CU20" s="27"/>
      <c r="CV20" s="28"/>
    </row>
    <row r="21" spans="1:100" ht="15.75" x14ac:dyDescent="0.25">
      <c r="A21" s="149"/>
      <c r="B21" s="150">
        <v>5</v>
      </c>
      <c r="C21" s="153" t="s">
        <v>24</v>
      </c>
      <c r="D21" s="75" t="s">
        <v>19</v>
      </c>
      <c r="E21" s="16">
        <v>300469.48356807511</v>
      </c>
      <c r="F21" s="17">
        <f t="shared" si="19"/>
        <v>57089.201877934269</v>
      </c>
      <c r="G21" s="17">
        <v>380800</v>
      </c>
      <c r="H21" s="29">
        <f t="shared" si="20"/>
        <v>357558.68544600939</v>
      </c>
      <c r="I21" s="16">
        <v>328000</v>
      </c>
      <c r="J21" s="29">
        <f t="shared" si="21"/>
        <v>62320</v>
      </c>
      <c r="K21" s="29">
        <f t="shared" si="22"/>
        <v>390320</v>
      </c>
      <c r="L21" s="16">
        <v>358400.00000000006</v>
      </c>
      <c r="M21" s="17">
        <f t="shared" si="23"/>
        <v>68096.000000000015</v>
      </c>
      <c r="N21" s="26"/>
      <c r="O21" s="16">
        <v>65650</v>
      </c>
      <c r="P21" s="17">
        <f t="shared" si="24"/>
        <v>12473.5</v>
      </c>
      <c r="Q21" s="60">
        <v>77350</v>
      </c>
      <c r="R21" s="29">
        <f t="shared" si="25"/>
        <v>78123.5</v>
      </c>
      <c r="S21" s="29">
        <v>66963</v>
      </c>
      <c r="T21" s="17">
        <f t="shared" si="26"/>
        <v>12722.97</v>
      </c>
      <c r="U21" s="29">
        <f t="shared" si="27"/>
        <v>79685.97</v>
      </c>
      <c r="V21" s="18">
        <v>68972</v>
      </c>
      <c r="W21" s="17">
        <f t="shared" si="28"/>
        <v>13104.68</v>
      </c>
      <c r="X21" s="26"/>
      <c r="Y21" s="16">
        <v>220000</v>
      </c>
      <c r="Z21" s="17">
        <f t="shared" si="30"/>
        <v>41800</v>
      </c>
      <c r="AA21" s="17">
        <v>261800</v>
      </c>
      <c r="AB21" s="29">
        <f t="shared" si="31"/>
        <v>261800</v>
      </c>
      <c r="AC21" s="29">
        <v>220000</v>
      </c>
      <c r="AD21" s="17">
        <f t="shared" si="32"/>
        <v>41800</v>
      </c>
      <c r="AE21" s="29">
        <f t="shared" si="33"/>
        <v>261800</v>
      </c>
      <c r="AF21" s="18">
        <v>220000</v>
      </c>
      <c r="AG21" s="17">
        <f t="shared" si="34"/>
        <v>41800</v>
      </c>
      <c r="AH21" s="26"/>
      <c r="AI21" s="15">
        <f t="shared" si="36"/>
        <v>232494.06181533646</v>
      </c>
      <c r="AJ21" s="15">
        <f t="shared" si="37"/>
        <v>243935.32333333333</v>
      </c>
      <c r="AK21" s="26"/>
      <c r="AL21" s="15">
        <f t="shared" si="60"/>
        <v>194103.28643708152</v>
      </c>
      <c r="AM21" s="15">
        <f t="shared" si="38"/>
        <v>201182.7638991139</v>
      </c>
      <c r="AN21" s="26"/>
      <c r="AP21" s="61">
        <f t="shared" si="39"/>
        <v>380800</v>
      </c>
      <c r="AQ21" s="61">
        <f t="shared" si="40"/>
        <v>77350</v>
      </c>
      <c r="AR21" s="61">
        <f t="shared" si="41"/>
        <v>261800</v>
      </c>
      <c r="AS21" s="35"/>
      <c r="AT21" s="34">
        <f t="shared" si="1"/>
        <v>357558.68544600939</v>
      </c>
      <c r="AU21" s="34">
        <f t="shared" si="2"/>
        <v>78123.5</v>
      </c>
      <c r="AV21" s="34">
        <f t="shared" si="42"/>
        <v>261800</v>
      </c>
      <c r="AW21" s="35"/>
      <c r="AX21" s="34">
        <f t="shared" si="3"/>
        <v>390320</v>
      </c>
      <c r="AY21" s="34">
        <f t="shared" si="4"/>
        <v>79685.97</v>
      </c>
      <c r="AZ21" s="34">
        <f t="shared" si="43"/>
        <v>261800</v>
      </c>
      <c r="BA21" s="35"/>
      <c r="BB21" s="22"/>
      <c r="BC21" s="22"/>
      <c r="BD21" s="22"/>
      <c r="BE21" s="35"/>
      <c r="BF21" s="34">
        <f t="shared" si="45"/>
        <v>239983.33333333334</v>
      </c>
      <c r="BG21" s="30">
        <f t="shared" si="46"/>
        <v>124839.76618939264</v>
      </c>
      <c r="BH21" s="62">
        <f t="shared" si="47"/>
        <v>0.52020181758202366</v>
      </c>
      <c r="BI21" s="35"/>
      <c r="BJ21" s="34">
        <f t="shared" si="7"/>
        <v>232494.06181533646</v>
      </c>
      <c r="BK21" s="36">
        <f t="shared" si="8"/>
        <v>115945.77533190219</v>
      </c>
      <c r="BL21" s="37">
        <f t="shared" si="61"/>
        <v>0.49870424399912061</v>
      </c>
      <c r="BM21" s="35"/>
      <c r="BN21" s="34">
        <f t="shared" si="9"/>
        <v>243935.32333333333</v>
      </c>
      <c r="BO21" s="36">
        <f t="shared" si="10"/>
        <v>127443.41267876144</v>
      </c>
      <c r="BP21" s="37">
        <f t="shared" si="62"/>
        <v>0.52244755264333842</v>
      </c>
      <c r="BQ21" s="35"/>
      <c r="BR21" s="22"/>
      <c r="BS21" s="27"/>
      <c r="BT21" s="28"/>
      <c r="BV21" s="34">
        <f t="shared" si="13"/>
        <v>261800</v>
      </c>
      <c r="BW21" s="36">
        <f t="shared" si="48"/>
        <v>119592.06006336397</v>
      </c>
      <c r="BX21" s="37">
        <f t="shared" si="63"/>
        <v>0.45680695211368971</v>
      </c>
      <c r="BY21" s="35"/>
      <c r="BZ21" s="34">
        <f t="shared" si="14"/>
        <v>261800</v>
      </c>
      <c r="CA21" s="36">
        <f t="shared" si="49"/>
        <v>128689.43277368827</v>
      </c>
      <c r="CB21" s="37">
        <f t="shared" si="64"/>
        <v>0.49155627491859538</v>
      </c>
      <c r="CC21" s="35"/>
      <c r="CD21" s="22"/>
      <c r="CE21" s="27"/>
      <c r="CF21" s="28"/>
      <c r="CG21" s="35"/>
      <c r="CH21" s="63">
        <f t="shared" si="51"/>
        <v>197564.52591402782</v>
      </c>
      <c r="CI21" s="63">
        <f t="shared" si="52"/>
        <v>131849.62057244743</v>
      </c>
      <c r="CJ21" s="62">
        <f t="shared" si="53"/>
        <v>0.66737497515026112</v>
      </c>
      <c r="CK21" s="35"/>
      <c r="CL21" s="34">
        <f t="shared" si="16"/>
        <v>194103.28643708152</v>
      </c>
      <c r="CM21" s="36">
        <f t="shared" si="54"/>
        <v>122136.29457069492</v>
      </c>
      <c r="CN21" s="37">
        <f t="shared" si="55"/>
        <v>0.62923352207272054</v>
      </c>
      <c r="CO21" s="35"/>
      <c r="CP21" s="34">
        <f t="shared" si="17"/>
        <v>201182.7638991139</v>
      </c>
      <c r="CQ21" s="36">
        <f t="shared" si="56"/>
        <v>134423.23003627593</v>
      </c>
      <c r="CR21" s="37">
        <f t="shared" si="57"/>
        <v>0.66816474448916741</v>
      </c>
      <c r="CS21" s="35"/>
      <c r="CT21" s="22"/>
      <c r="CU21" s="27"/>
      <c r="CV21" s="28"/>
    </row>
    <row r="22" spans="1:100" ht="15.75" x14ac:dyDescent="0.25">
      <c r="A22" s="149"/>
      <c r="B22" s="150"/>
      <c r="C22" s="153"/>
      <c r="D22" s="75" t="s">
        <v>20</v>
      </c>
      <c r="E22" s="16">
        <v>85000</v>
      </c>
      <c r="F22" s="17">
        <f t="shared" si="19"/>
        <v>16150</v>
      </c>
      <c r="G22" s="17">
        <v>101150</v>
      </c>
      <c r="H22" s="29">
        <f t="shared" si="20"/>
        <v>101150</v>
      </c>
      <c r="I22" s="16">
        <v>85000</v>
      </c>
      <c r="J22" s="29">
        <f t="shared" si="21"/>
        <v>16150</v>
      </c>
      <c r="K22" s="29">
        <f t="shared" si="22"/>
        <v>101150</v>
      </c>
      <c r="L22" s="16">
        <v>85000</v>
      </c>
      <c r="M22" s="17">
        <f t="shared" si="23"/>
        <v>16150</v>
      </c>
      <c r="N22" s="26"/>
      <c r="O22" s="16">
        <v>15150</v>
      </c>
      <c r="P22" s="17">
        <f t="shared" si="24"/>
        <v>2878.5</v>
      </c>
      <c r="Q22" s="60">
        <v>17850</v>
      </c>
      <c r="R22" s="29">
        <f t="shared" si="25"/>
        <v>18028.5</v>
      </c>
      <c r="S22" s="29">
        <v>15453</v>
      </c>
      <c r="T22" s="17">
        <f t="shared" si="26"/>
        <v>2936.07</v>
      </c>
      <c r="U22" s="29">
        <f t="shared" si="27"/>
        <v>18389.07</v>
      </c>
      <c r="V22" s="18">
        <v>15917</v>
      </c>
      <c r="W22" s="17">
        <f t="shared" si="28"/>
        <v>3024.23</v>
      </c>
      <c r="X22" s="26"/>
      <c r="Y22" s="16">
        <v>180000</v>
      </c>
      <c r="Z22" s="17">
        <f t="shared" si="30"/>
        <v>34200</v>
      </c>
      <c r="AA22" s="17">
        <v>214200</v>
      </c>
      <c r="AB22" s="29">
        <f t="shared" si="31"/>
        <v>214200</v>
      </c>
      <c r="AC22" s="29">
        <v>180000</v>
      </c>
      <c r="AD22" s="17">
        <f t="shared" si="32"/>
        <v>34200</v>
      </c>
      <c r="AE22" s="29">
        <f t="shared" si="33"/>
        <v>214200</v>
      </c>
      <c r="AF22" s="18">
        <v>180000</v>
      </c>
      <c r="AG22" s="17">
        <f t="shared" si="34"/>
        <v>34200</v>
      </c>
      <c r="AH22" s="26"/>
      <c r="AI22" s="29">
        <f t="shared" si="36"/>
        <v>111126.16666666667</v>
      </c>
      <c r="AJ22" s="29">
        <f t="shared" si="37"/>
        <v>111246.35666666667</v>
      </c>
      <c r="AK22" s="26"/>
      <c r="AL22" s="15">
        <f t="shared" si="60"/>
        <v>73099.596987141747</v>
      </c>
      <c r="AM22" s="15">
        <f t="shared" si="38"/>
        <v>73583.714386948894</v>
      </c>
      <c r="AN22" s="26"/>
      <c r="AP22" s="61">
        <f t="shared" si="39"/>
        <v>101150</v>
      </c>
      <c r="AQ22" s="61">
        <f t="shared" si="40"/>
        <v>17850</v>
      </c>
      <c r="AR22" s="61">
        <f t="shared" si="41"/>
        <v>214200</v>
      </c>
      <c r="AS22" s="35"/>
      <c r="AT22" s="34">
        <f t="shared" si="1"/>
        <v>101150</v>
      </c>
      <c r="AU22" s="34">
        <f t="shared" si="2"/>
        <v>18028.5</v>
      </c>
      <c r="AV22" s="34">
        <f t="shared" si="42"/>
        <v>214200</v>
      </c>
      <c r="AW22" s="35"/>
      <c r="AX22" s="34">
        <f t="shared" si="3"/>
        <v>101150</v>
      </c>
      <c r="AY22" s="34">
        <f t="shared" si="4"/>
        <v>18389.07</v>
      </c>
      <c r="AZ22" s="34">
        <f t="shared" si="43"/>
        <v>214200</v>
      </c>
      <c r="BA22" s="35"/>
      <c r="BB22" s="22"/>
      <c r="BC22" s="22"/>
      <c r="BD22" s="22"/>
      <c r="BE22" s="35"/>
      <c r="BF22" s="34">
        <f t="shared" si="45"/>
        <v>111066.66666666667</v>
      </c>
      <c r="BG22" s="30">
        <f t="shared" si="46"/>
        <v>80465.669007899822</v>
      </c>
      <c r="BH22" s="62">
        <f t="shared" si="47"/>
        <v>0.72448081339645698</v>
      </c>
      <c r="BI22" s="35"/>
      <c r="BJ22" s="34">
        <f t="shared" si="7"/>
        <v>111126.16666666667</v>
      </c>
      <c r="BK22" s="36">
        <f t="shared" si="8"/>
        <v>80396.754822912815</v>
      </c>
      <c r="BL22" s="37">
        <f t="shared" si="61"/>
        <v>0.72347276284684958</v>
      </c>
      <c r="BM22" s="35"/>
      <c r="BN22" s="34">
        <f t="shared" si="9"/>
        <v>111246.35666666667</v>
      </c>
      <c r="BO22" s="36">
        <f t="shared" si="10"/>
        <v>80257.636771926089</v>
      </c>
      <c r="BP22" s="37">
        <f t="shared" si="62"/>
        <v>0.72144058625134377</v>
      </c>
      <c r="BQ22" s="35"/>
      <c r="BR22" s="22"/>
      <c r="BS22" s="27"/>
      <c r="BT22" s="28"/>
      <c r="BV22" s="34">
        <f t="shared" si="13"/>
        <v>101150</v>
      </c>
      <c r="BW22" s="36">
        <f t="shared" si="48"/>
        <v>81013.34511928678</v>
      </c>
      <c r="BX22" s="37">
        <f t="shared" si="63"/>
        <v>0.80092283854954804</v>
      </c>
      <c r="BY22" s="35"/>
      <c r="BZ22" s="34">
        <f t="shared" si="14"/>
        <v>101150</v>
      </c>
      <c r="CA22" s="36">
        <f t="shared" si="49"/>
        <v>80890.201372941126</v>
      </c>
      <c r="CB22" s="37">
        <f t="shared" si="64"/>
        <v>0.7997054016108861</v>
      </c>
      <c r="CC22" s="35"/>
      <c r="CD22" s="22"/>
      <c r="CE22" s="27"/>
      <c r="CF22" s="28"/>
      <c r="CG22" s="35"/>
      <c r="CH22" s="63">
        <f t="shared" si="51"/>
        <v>72857.543569224668</v>
      </c>
      <c r="CI22" s="63">
        <f t="shared" si="52"/>
        <v>89076.713998465202</v>
      </c>
      <c r="CJ22" s="62">
        <f t="shared" si="53"/>
        <v>1.2226148403401782</v>
      </c>
      <c r="CK22" s="35"/>
      <c r="CL22" s="34">
        <f t="shared" si="16"/>
        <v>73099.596987141747</v>
      </c>
      <c r="CM22" s="36">
        <f t="shared" si="54"/>
        <v>88936.259127800731</v>
      </c>
      <c r="CN22" s="37">
        <f t="shared" si="55"/>
        <v>1.2166449993348754</v>
      </c>
      <c r="CO22" s="35"/>
      <c r="CP22" s="34">
        <f t="shared" si="17"/>
        <v>73583.714386948894</v>
      </c>
      <c r="CQ22" s="36">
        <f t="shared" si="56"/>
        <v>88655.30375394586</v>
      </c>
      <c r="CR22" s="37">
        <f t="shared" si="57"/>
        <v>1.2048223508770051</v>
      </c>
      <c r="CS22" s="35"/>
      <c r="CT22" s="22"/>
      <c r="CU22" s="27"/>
      <c r="CV22" s="28"/>
    </row>
    <row r="23" spans="1:100" ht="16.5" x14ac:dyDescent="0.25">
      <c r="A23" s="149" t="s">
        <v>25</v>
      </c>
      <c r="B23" s="150">
        <v>6</v>
      </c>
      <c r="C23" s="151" t="s">
        <v>26</v>
      </c>
      <c r="D23" s="74" t="s">
        <v>19</v>
      </c>
      <c r="E23" s="20">
        <v>333896.71361502347</v>
      </c>
      <c r="F23" s="21">
        <f t="shared" si="19"/>
        <v>63440.375586854461</v>
      </c>
      <c r="G23" s="21">
        <v>423164</v>
      </c>
      <c r="H23" s="39">
        <f t="shared" si="20"/>
        <v>397337.08920187794</v>
      </c>
      <c r="I23" s="20">
        <v>364489.99999999994</v>
      </c>
      <c r="J23" s="39">
        <f t="shared" si="21"/>
        <v>69253.099999999991</v>
      </c>
      <c r="K23" s="39">
        <f t="shared" si="22"/>
        <v>433743.09999999992</v>
      </c>
      <c r="L23" s="20">
        <v>398272.00000000006</v>
      </c>
      <c r="M23" s="21">
        <f t="shared" si="23"/>
        <v>75671.680000000008</v>
      </c>
      <c r="N23" s="76"/>
      <c r="O23" s="16">
        <v>217150</v>
      </c>
      <c r="P23" s="17">
        <f t="shared" si="24"/>
        <v>41258.5</v>
      </c>
      <c r="Q23" s="60">
        <v>255850</v>
      </c>
      <c r="R23" s="29">
        <f t="shared" si="25"/>
        <v>258408.5</v>
      </c>
      <c r="S23" s="16">
        <v>221493</v>
      </c>
      <c r="T23" s="17">
        <f t="shared" si="26"/>
        <v>42083.67</v>
      </c>
      <c r="U23" s="29">
        <f t="shared" si="27"/>
        <v>263576.67</v>
      </c>
      <c r="V23" s="16">
        <v>228138</v>
      </c>
      <c r="W23" s="17">
        <f t="shared" si="28"/>
        <v>43346.22</v>
      </c>
      <c r="X23" s="26"/>
      <c r="Y23" s="16">
        <v>360000</v>
      </c>
      <c r="Z23" s="17">
        <f t="shared" si="30"/>
        <v>68400</v>
      </c>
      <c r="AA23" s="17">
        <v>226100</v>
      </c>
      <c r="AB23" s="29">
        <f t="shared" si="31"/>
        <v>428400</v>
      </c>
      <c r="AC23" s="16">
        <v>360000</v>
      </c>
      <c r="AD23" s="17">
        <f t="shared" si="32"/>
        <v>68400</v>
      </c>
      <c r="AE23" s="29">
        <f t="shared" si="33"/>
        <v>428400</v>
      </c>
      <c r="AF23" s="16">
        <v>420000</v>
      </c>
      <c r="AG23" s="17">
        <f t="shared" si="34"/>
        <v>79800</v>
      </c>
      <c r="AH23" s="26"/>
      <c r="AI23" s="29">
        <f t="shared" si="36"/>
        <v>361381.86306729261</v>
      </c>
      <c r="AJ23" s="29">
        <f t="shared" si="37"/>
        <v>375239.92333333334</v>
      </c>
      <c r="AK23" s="26"/>
      <c r="AL23" s="15">
        <f t="shared" si="60"/>
        <v>352997.62849275256</v>
      </c>
      <c r="AM23" s="15">
        <f t="shared" si="38"/>
        <v>365872.41696716292</v>
      </c>
      <c r="AN23" s="26"/>
      <c r="AO23" s="35"/>
      <c r="AP23" s="61">
        <f t="shared" si="39"/>
        <v>423164</v>
      </c>
      <c r="AQ23" s="61">
        <f t="shared" si="40"/>
        <v>255850</v>
      </c>
      <c r="AR23" s="61">
        <f t="shared" si="41"/>
        <v>226100</v>
      </c>
      <c r="AS23" s="35"/>
      <c r="AT23" s="34">
        <f t="shared" si="1"/>
        <v>397337.08920187794</v>
      </c>
      <c r="AU23" s="34">
        <f t="shared" si="2"/>
        <v>258408.5</v>
      </c>
      <c r="AV23" s="34">
        <f t="shared" si="42"/>
        <v>428400</v>
      </c>
      <c r="AW23" s="35"/>
      <c r="AX23" s="34">
        <f t="shared" si="3"/>
        <v>433743.09999999992</v>
      </c>
      <c r="AY23" s="34">
        <f t="shared" si="4"/>
        <v>263576.67</v>
      </c>
      <c r="AZ23" s="34">
        <f t="shared" si="43"/>
        <v>428400</v>
      </c>
      <c r="BA23" s="35"/>
      <c r="BB23" s="22"/>
      <c r="BC23" s="22"/>
      <c r="BD23" s="22"/>
      <c r="BE23" s="35"/>
      <c r="BF23" s="34">
        <f t="shared" si="45"/>
        <v>301704.66666666669</v>
      </c>
      <c r="BG23" s="30">
        <f t="shared" si="46"/>
        <v>86739.237047345276</v>
      </c>
      <c r="BH23" s="62">
        <f t="shared" si="47"/>
        <v>0.28749716736459252</v>
      </c>
      <c r="BI23" s="35"/>
      <c r="BJ23" s="34">
        <f t="shared" si="7"/>
        <v>361381.86306729261</v>
      </c>
      <c r="BK23" s="36">
        <f t="shared" si="8"/>
        <v>73909.229161426803</v>
      </c>
      <c r="BL23" s="37">
        <f t="shared" si="61"/>
        <v>0.20451836883597069</v>
      </c>
      <c r="BM23" s="35"/>
      <c r="BN23" s="34">
        <f t="shared" si="9"/>
        <v>375239.92333333334</v>
      </c>
      <c r="BO23" s="36">
        <f t="shared" si="10"/>
        <v>78987.968654053228</v>
      </c>
      <c r="BP23" s="37">
        <f t="shared" si="62"/>
        <v>0.21049990617306089</v>
      </c>
      <c r="BQ23" s="35"/>
      <c r="BR23" s="22"/>
      <c r="BS23" s="27"/>
      <c r="BT23" s="28"/>
      <c r="BV23" s="34">
        <f t="shared" si="13"/>
        <v>397337.08920187794</v>
      </c>
      <c r="BW23" s="36">
        <f t="shared" si="48"/>
        <v>82190.95109332545</v>
      </c>
      <c r="BX23" s="37">
        <f t="shared" si="63"/>
        <v>0.20685446520590506</v>
      </c>
      <c r="BY23" s="35"/>
      <c r="BZ23" s="34">
        <f t="shared" si="14"/>
        <v>428400</v>
      </c>
      <c r="CA23" s="36">
        <f t="shared" si="49"/>
        <v>95210.781654703562</v>
      </c>
      <c r="CB23" s="37">
        <f t="shared" si="64"/>
        <v>0.22224738948343503</v>
      </c>
      <c r="CC23" s="35"/>
      <c r="CD23" s="22"/>
      <c r="CE23" s="27"/>
      <c r="CF23" s="28"/>
      <c r="CG23" s="35"/>
      <c r="CH23" s="63">
        <f t="shared" si="51"/>
        <v>290356.50873702357</v>
      </c>
      <c r="CI23" s="63">
        <f t="shared" si="52"/>
        <v>87478.431238515448</v>
      </c>
      <c r="CJ23" s="62">
        <f t="shared" si="53"/>
        <v>0.30127938794630166</v>
      </c>
      <c r="CK23" s="35"/>
      <c r="CL23" s="34">
        <f t="shared" si="16"/>
        <v>352997.62849275256</v>
      </c>
      <c r="CM23" s="36">
        <f t="shared" si="54"/>
        <v>74383.261185814932</v>
      </c>
      <c r="CN23" s="37">
        <f t="shared" si="55"/>
        <v>0.21071886942532847</v>
      </c>
      <c r="CO23" s="35"/>
      <c r="CP23" s="34">
        <f t="shared" si="17"/>
        <v>365872.41696716292</v>
      </c>
      <c r="CQ23" s="36">
        <f t="shared" si="56"/>
        <v>79541.494627734995</v>
      </c>
      <c r="CR23" s="37">
        <f t="shared" si="57"/>
        <v>0.2174022717729876</v>
      </c>
      <c r="CS23" s="35"/>
      <c r="CT23" s="22"/>
      <c r="CU23" s="27"/>
      <c r="CV23" s="28"/>
    </row>
    <row r="24" spans="1:100" ht="16.5" x14ac:dyDescent="0.25">
      <c r="A24" s="149"/>
      <c r="B24" s="150"/>
      <c r="C24" s="151"/>
      <c r="D24" s="74" t="s">
        <v>20</v>
      </c>
      <c r="E24" s="16">
        <v>120000</v>
      </c>
      <c r="F24" s="17">
        <f t="shared" si="19"/>
        <v>22800</v>
      </c>
      <c r="G24" s="17">
        <v>142800</v>
      </c>
      <c r="H24" s="29">
        <f t="shared" si="20"/>
        <v>142800</v>
      </c>
      <c r="I24" s="16">
        <v>120000</v>
      </c>
      <c r="J24" s="29">
        <f t="shared" si="21"/>
        <v>22800</v>
      </c>
      <c r="K24" s="29">
        <f t="shared" si="22"/>
        <v>142800</v>
      </c>
      <c r="L24" s="16">
        <v>120000</v>
      </c>
      <c r="M24" s="17">
        <f t="shared" si="23"/>
        <v>22800</v>
      </c>
      <c r="N24" s="26"/>
      <c r="O24" s="16">
        <v>113120</v>
      </c>
      <c r="P24" s="17">
        <f t="shared" si="24"/>
        <v>21492.799999999999</v>
      </c>
      <c r="Q24" s="60">
        <v>133280</v>
      </c>
      <c r="R24" s="29">
        <f t="shared" si="25"/>
        <v>134612.79999999999</v>
      </c>
      <c r="S24" s="16">
        <v>115382</v>
      </c>
      <c r="T24" s="17">
        <f t="shared" si="26"/>
        <v>21922.58</v>
      </c>
      <c r="U24" s="29">
        <f t="shared" si="27"/>
        <v>137304.58000000002</v>
      </c>
      <c r="V24" s="16">
        <v>118844</v>
      </c>
      <c r="W24" s="17">
        <f t="shared" si="28"/>
        <v>22580.36</v>
      </c>
      <c r="X24" s="26"/>
      <c r="Y24" s="16">
        <v>120000</v>
      </c>
      <c r="Z24" s="17">
        <f t="shared" si="30"/>
        <v>22800</v>
      </c>
      <c r="AA24" s="17">
        <v>142800</v>
      </c>
      <c r="AB24" s="29">
        <f t="shared" si="31"/>
        <v>142800</v>
      </c>
      <c r="AC24" s="16">
        <v>120000</v>
      </c>
      <c r="AD24" s="17">
        <f t="shared" si="32"/>
        <v>22800</v>
      </c>
      <c r="AE24" s="29">
        <f t="shared" si="33"/>
        <v>142800</v>
      </c>
      <c r="AF24" s="16">
        <v>120000</v>
      </c>
      <c r="AG24" s="17">
        <f t="shared" si="34"/>
        <v>22800</v>
      </c>
      <c r="AH24" s="26"/>
      <c r="AI24" s="29">
        <f t="shared" si="36"/>
        <v>140070.93333333332</v>
      </c>
      <c r="AJ24" s="29">
        <f t="shared" si="37"/>
        <v>140968.19333333333</v>
      </c>
      <c r="AK24" s="26"/>
      <c r="AL24" s="15">
        <f t="shared" si="60"/>
        <v>140017.05029673033</v>
      </c>
      <c r="AM24" s="15">
        <f t="shared" si="38"/>
        <v>140944.17968197589</v>
      </c>
      <c r="AN24" s="26"/>
      <c r="AO24" s="35"/>
      <c r="AP24" s="61">
        <f t="shared" si="39"/>
        <v>142800</v>
      </c>
      <c r="AQ24" s="61">
        <f t="shared" si="40"/>
        <v>133280</v>
      </c>
      <c r="AR24" s="61">
        <f t="shared" si="41"/>
        <v>142800</v>
      </c>
      <c r="AS24" s="35"/>
      <c r="AT24" s="34">
        <f t="shared" si="1"/>
        <v>142800</v>
      </c>
      <c r="AU24" s="34">
        <f t="shared" si="2"/>
        <v>134612.79999999999</v>
      </c>
      <c r="AV24" s="34">
        <f t="shared" si="42"/>
        <v>142800</v>
      </c>
      <c r="AW24" s="35"/>
      <c r="AX24" s="34">
        <f t="shared" si="3"/>
        <v>142800</v>
      </c>
      <c r="AY24" s="34">
        <f t="shared" si="4"/>
        <v>137304.58000000002</v>
      </c>
      <c r="AZ24" s="34">
        <f t="shared" si="43"/>
        <v>142800</v>
      </c>
      <c r="BA24" s="35"/>
      <c r="BB24" s="22"/>
      <c r="BC24" s="22"/>
      <c r="BD24" s="22"/>
      <c r="BE24" s="35"/>
      <c r="BF24" s="34">
        <f t="shared" si="45"/>
        <v>139626.66666666666</v>
      </c>
      <c r="BG24" s="30">
        <f t="shared" si="46"/>
        <v>4487.7710379306218</v>
      </c>
      <c r="BH24" s="62">
        <f t="shared" si="47"/>
        <v>3.2141217326661253E-2</v>
      </c>
      <c r="BI24" s="35"/>
      <c r="BJ24" s="34">
        <f t="shared" si="7"/>
        <v>140070.93333333332</v>
      </c>
      <c r="BK24" s="36">
        <f t="shared" si="8"/>
        <v>3859.4830926203399</v>
      </c>
      <c r="BL24" s="37">
        <f t="shared" si="61"/>
        <v>2.7553775796122872E-2</v>
      </c>
      <c r="BM24" s="35"/>
      <c r="BN24" s="34">
        <f t="shared" si="9"/>
        <v>140968.19333333333</v>
      </c>
      <c r="BO24" s="36">
        <f t="shared" si="10"/>
        <v>2590.5658316454437</v>
      </c>
      <c r="BP24" s="37">
        <f t="shared" si="62"/>
        <v>1.8376952774870236E-2</v>
      </c>
      <c r="BQ24" s="35"/>
      <c r="BR24" s="22"/>
      <c r="BS24" s="27"/>
      <c r="BT24" s="28"/>
      <c r="BV24" s="34">
        <f t="shared" si="13"/>
        <v>142800</v>
      </c>
      <c r="BW24" s="36">
        <f t="shared" si="48"/>
        <v>4726.8821239093104</v>
      </c>
      <c r="BX24" s="37">
        <f t="shared" si="63"/>
        <v>3.3101415433538589E-2</v>
      </c>
      <c r="BY24" s="35"/>
      <c r="BZ24" s="34">
        <f t="shared" si="14"/>
        <v>142800</v>
      </c>
      <c r="CA24" s="36">
        <f t="shared" si="49"/>
        <v>3172.7822163100436</v>
      </c>
      <c r="CB24" s="37">
        <f t="shared" si="64"/>
        <v>2.2218362859314032E-2</v>
      </c>
      <c r="CC24" s="35"/>
      <c r="CD24" s="22"/>
      <c r="CE24" s="27"/>
      <c r="CF24" s="28"/>
      <c r="CG24" s="35"/>
      <c r="CH24" s="63">
        <f t="shared" si="51"/>
        <v>139553.41428520822</v>
      </c>
      <c r="CI24" s="63">
        <f t="shared" si="52"/>
        <v>4488.3688351424753</v>
      </c>
      <c r="CJ24" s="62">
        <f t="shared" si="53"/>
        <v>3.2162372079048547E-2</v>
      </c>
      <c r="CK24" s="35"/>
      <c r="CL24" s="34">
        <f t="shared" si="16"/>
        <v>140017.05029673033</v>
      </c>
      <c r="CM24" s="36">
        <f t="shared" si="54"/>
        <v>3859.8592103671117</v>
      </c>
      <c r="CN24" s="37">
        <f t="shared" si="55"/>
        <v>2.7567065597990582E-2</v>
      </c>
      <c r="CO24" s="35"/>
      <c r="CP24" s="34">
        <f t="shared" si="17"/>
        <v>140944.17968197589</v>
      </c>
      <c r="CQ24" s="36">
        <f t="shared" si="56"/>
        <v>2590.677128385621</v>
      </c>
      <c r="CR24" s="37">
        <f t="shared" si="57"/>
        <v>1.8380873436783143E-2</v>
      </c>
      <c r="CS24" s="35"/>
      <c r="CT24" s="22"/>
      <c r="CU24" s="27"/>
      <c r="CV24" s="28"/>
    </row>
    <row r="25" spans="1:100" ht="16.5" x14ac:dyDescent="0.25">
      <c r="A25" s="149"/>
      <c r="B25" s="150">
        <v>7</v>
      </c>
      <c r="C25" s="151" t="s">
        <v>27</v>
      </c>
      <c r="D25" s="74" t="s">
        <v>19</v>
      </c>
      <c r="E25" s="16">
        <v>1838497.6525821597</v>
      </c>
      <c r="F25" s="17">
        <f t="shared" si="19"/>
        <v>349314.55399061035</v>
      </c>
      <c r="G25" s="17">
        <v>2330020</v>
      </c>
      <c r="H25" s="29">
        <f t="shared" si="20"/>
        <v>2187812.2065727701</v>
      </c>
      <c r="I25" s="16">
        <v>1910243.9024390245</v>
      </c>
      <c r="J25" s="29">
        <f t="shared" si="21"/>
        <v>362946.34146341466</v>
      </c>
      <c r="K25" s="29">
        <f t="shared" si="22"/>
        <v>2273190.2439024393</v>
      </c>
      <c r="L25" s="16">
        <v>1997160</v>
      </c>
      <c r="M25" s="17">
        <f t="shared" si="23"/>
        <v>379460.4</v>
      </c>
      <c r="N25" s="26"/>
      <c r="O25" s="16">
        <v>551460</v>
      </c>
      <c r="P25" s="17">
        <f t="shared" si="24"/>
        <v>104777.4</v>
      </c>
      <c r="Q25" s="60">
        <v>649740</v>
      </c>
      <c r="R25" s="29">
        <f t="shared" si="25"/>
        <v>656237.4</v>
      </c>
      <c r="S25" s="16">
        <v>562489</v>
      </c>
      <c r="T25" s="17">
        <f t="shared" si="26"/>
        <v>106872.91</v>
      </c>
      <c r="U25" s="29">
        <f t="shared" si="27"/>
        <v>669361.91</v>
      </c>
      <c r="V25" s="16">
        <v>579364</v>
      </c>
      <c r="W25" s="17">
        <f t="shared" si="28"/>
        <v>110079.16</v>
      </c>
      <c r="X25" s="26"/>
      <c r="Y25" s="16">
        <v>580000</v>
      </c>
      <c r="Z25" s="17">
        <f t="shared" si="30"/>
        <v>110200</v>
      </c>
      <c r="AA25" s="17">
        <v>761600</v>
      </c>
      <c r="AB25" s="29">
        <f t="shared" si="31"/>
        <v>690200</v>
      </c>
      <c r="AC25" s="16">
        <v>580000</v>
      </c>
      <c r="AD25" s="17">
        <f t="shared" si="32"/>
        <v>110200</v>
      </c>
      <c r="AE25" s="29">
        <f t="shared" si="33"/>
        <v>690200</v>
      </c>
      <c r="AF25" s="16">
        <v>800000</v>
      </c>
      <c r="AG25" s="17">
        <f t="shared" si="34"/>
        <v>152000</v>
      </c>
      <c r="AH25" s="26"/>
      <c r="AI25" s="29">
        <f t="shared" si="36"/>
        <v>1178083.2021909233</v>
      </c>
      <c r="AJ25" s="29">
        <f t="shared" si="37"/>
        <v>1210917.3846341465</v>
      </c>
      <c r="AK25" s="26"/>
      <c r="AL25" s="15">
        <f t="shared" si="60"/>
        <v>996969.77326346072</v>
      </c>
      <c r="AM25" s="15">
        <f t="shared" si="38"/>
        <v>1016460.6671367788</v>
      </c>
      <c r="AN25" s="26"/>
      <c r="AO25" s="35"/>
      <c r="AP25" s="61">
        <f t="shared" si="39"/>
        <v>2330020</v>
      </c>
      <c r="AQ25" s="61">
        <f t="shared" si="40"/>
        <v>649740</v>
      </c>
      <c r="AR25" s="61">
        <f t="shared" si="41"/>
        <v>761600</v>
      </c>
      <c r="AS25" s="35"/>
      <c r="AT25" s="34">
        <f t="shared" si="1"/>
        <v>2187812.2065727701</v>
      </c>
      <c r="AU25" s="34">
        <f t="shared" si="2"/>
        <v>656237.4</v>
      </c>
      <c r="AV25" s="34">
        <f t="shared" si="42"/>
        <v>690200</v>
      </c>
      <c r="AW25" s="35"/>
      <c r="AX25" s="34">
        <f t="shared" si="3"/>
        <v>2273190.2439024393</v>
      </c>
      <c r="AY25" s="34">
        <f t="shared" si="4"/>
        <v>669361.91</v>
      </c>
      <c r="AZ25" s="34">
        <f t="shared" si="43"/>
        <v>690200</v>
      </c>
      <c r="BA25" s="35"/>
      <c r="BB25" s="22"/>
      <c r="BC25" s="22"/>
      <c r="BD25" s="22"/>
      <c r="BE25" s="35"/>
      <c r="BF25" s="34">
        <f t="shared" si="45"/>
        <v>1247120</v>
      </c>
      <c r="BG25" s="30">
        <f t="shared" si="46"/>
        <v>767086.46726862981</v>
      </c>
      <c r="BH25" s="62">
        <f t="shared" si="47"/>
        <v>0.61508633272550339</v>
      </c>
      <c r="BI25" s="35"/>
      <c r="BJ25" s="34">
        <f t="shared" si="7"/>
        <v>1178083.2021909233</v>
      </c>
      <c r="BK25" s="36">
        <f t="shared" si="8"/>
        <v>714120.84003906813</v>
      </c>
      <c r="BL25" s="37">
        <f t="shared" si="61"/>
        <v>0.60617182106577205</v>
      </c>
      <c r="BM25" s="35"/>
      <c r="BN25" s="34">
        <f t="shared" si="9"/>
        <v>1210917.3846341465</v>
      </c>
      <c r="BO25" s="36">
        <f t="shared" si="10"/>
        <v>751188.51480048522</v>
      </c>
      <c r="BP25" s="37">
        <f t="shared" si="62"/>
        <v>0.62034662672502738</v>
      </c>
      <c r="BQ25" s="35"/>
      <c r="BR25" s="22"/>
      <c r="BS25" s="27"/>
      <c r="BT25" s="28"/>
      <c r="BV25" s="34">
        <f t="shared" si="13"/>
        <v>690200</v>
      </c>
      <c r="BW25" s="36">
        <f t="shared" si="48"/>
        <v>864869.11909153848</v>
      </c>
      <c r="BX25" s="37">
        <f t="shared" si="63"/>
        <v>1.2530702971479839</v>
      </c>
      <c r="BY25" s="35"/>
      <c r="BZ25" s="34">
        <f t="shared" si="14"/>
        <v>690200</v>
      </c>
      <c r="CA25" s="36">
        <f t="shared" si="49"/>
        <v>914019.02574748639</v>
      </c>
      <c r="CB25" s="37">
        <f t="shared" si="64"/>
        <v>1.3242814050238865</v>
      </c>
      <c r="CC25" s="35"/>
      <c r="CD25" s="22"/>
      <c r="CE25" s="27"/>
      <c r="CF25" s="28"/>
      <c r="CG25" s="35"/>
      <c r="CH25" s="63">
        <f t="shared" si="51"/>
        <v>1048597.2862770776</v>
      </c>
      <c r="CI25" s="63">
        <f t="shared" si="52"/>
        <v>792359.08282203716</v>
      </c>
      <c r="CJ25" s="62">
        <f t="shared" si="53"/>
        <v>0.75563716709130124</v>
      </c>
      <c r="CK25" s="35"/>
      <c r="CL25" s="34">
        <f t="shared" si="16"/>
        <v>996969.77326346072</v>
      </c>
      <c r="CM25" s="36">
        <f t="shared" si="54"/>
        <v>736729.69827201043</v>
      </c>
      <c r="CN25" s="37">
        <f t="shared" si="55"/>
        <v>0.73896894171667238</v>
      </c>
      <c r="CO25" s="35"/>
      <c r="CP25" s="34">
        <f t="shared" si="17"/>
        <v>1016460.6671367788</v>
      </c>
      <c r="CQ25" s="36">
        <f t="shared" si="56"/>
        <v>775949.48272939096</v>
      </c>
      <c r="CR25" s="37">
        <f t="shared" si="57"/>
        <v>0.76338367810643104</v>
      </c>
      <c r="CS25" s="35"/>
      <c r="CT25" s="22"/>
      <c r="CU25" s="27"/>
      <c r="CV25" s="28"/>
    </row>
    <row r="26" spans="1:100" ht="16.5" x14ac:dyDescent="0.25">
      <c r="A26" s="149"/>
      <c r="B26" s="150"/>
      <c r="C26" s="151"/>
      <c r="D26" s="74" t="s">
        <v>20</v>
      </c>
      <c r="E26" s="16">
        <v>185000</v>
      </c>
      <c r="F26" s="16">
        <f t="shared" si="19"/>
        <v>35150</v>
      </c>
      <c r="G26" s="16">
        <v>220150</v>
      </c>
      <c r="H26" s="32">
        <f t="shared" si="20"/>
        <v>220150</v>
      </c>
      <c r="I26" s="16">
        <v>185000</v>
      </c>
      <c r="J26" s="16">
        <f t="shared" si="21"/>
        <v>35150</v>
      </c>
      <c r="K26" s="32">
        <f t="shared" si="22"/>
        <v>220150</v>
      </c>
      <c r="L26" s="16">
        <v>185000</v>
      </c>
      <c r="M26" s="16">
        <f t="shared" si="23"/>
        <v>35150</v>
      </c>
      <c r="N26" s="24"/>
      <c r="O26" s="16">
        <v>121200</v>
      </c>
      <c r="P26" s="17">
        <f t="shared" si="24"/>
        <v>23028</v>
      </c>
      <c r="Q26" s="60">
        <v>142800</v>
      </c>
      <c r="R26" s="29">
        <f t="shared" si="25"/>
        <v>144228</v>
      </c>
      <c r="S26" s="16">
        <v>123624</v>
      </c>
      <c r="T26" s="17">
        <f t="shared" si="26"/>
        <v>23488.560000000001</v>
      </c>
      <c r="U26" s="29">
        <f t="shared" si="27"/>
        <v>147112.56</v>
      </c>
      <c r="V26" s="16">
        <v>127333</v>
      </c>
      <c r="W26" s="17">
        <f t="shared" si="28"/>
        <v>24193.27</v>
      </c>
      <c r="X26" s="26"/>
      <c r="Y26" s="16">
        <v>200000</v>
      </c>
      <c r="Z26" s="17">
        <f t="shared" si="30"/>
        <v>38000</v>
      </c>
      <c r="AA26" s="17">
        <v>238000</v>
      </c>
      <c r="AB26" s="29">
        <f t="shared" si="31"/>
        <v>238000</v>
      </c>
      <c r="AC26" s="16">
        <v>200000</v>
      </c>
      <c r="AD26" s="17">
        <f t="shared" si="32"/>
        <v>38000</v>
      </c>
      <c r="AE26" s="29">
        <f t="shared" si="33"/>
        <v>238000</v>
      </c>
      <c r="AF26" s="16">
        <v>200000</v>
      </c>
      <c r="AG26" s="17">
        <f t="shared" si="34"/>
        <v>38000</v>
      </c>
      <c r="AH26" s="26"/>
      <c r="AI26" s="29">
        <f t="shared" si="36"/>
        <v>200792.66666666666</v>
      </c>
      <c r="AJ26" s="29">
        <f t="shared" si="37"/>
        <v>201754.18666666668</v>
      </c>
      <c r="AK26" s="26"/>
      <c r="AL26" s="15">
        <f t="shared" si="60"/>
        <v>196237.38261943511</v>
      </c>
      <c r="AM26" s="15">
        <f t="shared" si="38"/>
        <v>197537.00580936039</v>
      </c>
      <c r="AN26" s="26"/>
      <c r="AO26" s="35"/>
      <c r="AP26" s="61">
        <f t="shared" si="39"/>
        <v>220150</v>
      </c>
      <c r="AQ26" s="61">
        <f t="shared" si="40"/>
        <v>142800</v>
      </c>
      <c r="AR26" s="61">
        <f t="shared" si="41"/>
        <v>238000</v>
      </c>
      <c r="AS26" s="35"/>
      <c r="AT26" s="34">
        <f t="shared" si="1"/>
        <v>220150</v>
      </c>
      <c r="AU26" s="34">
        <f t="shared" si="2"/>
        <v>144228</v>
      </c>
      <c r="AV26" s="34">
        <f t="shared" si="42"/>
        <v>238000</v>
      </c>
      <c r="AW26" s="35"/>
      <c r="AX26" s="34">
        <f t="shared" si="3"/>
        <v>220150</v>
      </c>
      <c r="AY26" s="34">
        <f t="shared" si="4"/>
        <v>147112.56</v>
      </c>
      <c r="AZ26" s="34">
        <f t="shared" si="43"/>
        <v>238000</v>
      </c>
      <c r="BA26" s="35"/>
      <c r="BB26" s="22"/>
      <c r="BC26" s="22"/>
      <c r="BD26" s="22"/>
      <c r="BE26" s="35"/>
      <c r="BF26" s="34">
        <f t="shared" si="45"/>
        <v>200316.66666666666</v>
      </c>
      <c r="BG26" s="30">
        <f t="shared" si="46"/>
        <v>41318.122201065991</v>
      </c>
      <c r="BH26" s="62">
        <f t="shared" si="47"/>
        <v>0.20626402629702634</v>
      </c>
      <c r="BI26" s="35"/>
      <c r="BJ26" s="34">
        <f t="shared" si="7"/>
        <v>200792.66666666666</v>
      </c>
      <c r="BK26" s="36">
        <f t="shared" si="8"/>
        <v>40655.682352600546</v>
      </c>
      <c r="BL26" s="37">
        <f t="shared" si="61"/>
        <v>0.20247593215190735</v>
      </c>
      <c r="BM26" s="35"/>
      <c r="BN26" s="34">
        <f t="shared" si="9"/>
        <v>201754.18666666668</v>
      </c>
      <c r="BO26" s="36">
        <f t="shared" si="10"/>
        <v>39318.665190843931</v>
      </c>
      <c r="BP26" s="37">
        <f t="shared" si="62"/>
        <v>0.19488401128351932</v>
      </c>
      <c r="BQ26" s="35"/>
      <c r="BR26" s="22"/>
      <c r="BS26" s="27"/>
      <c r="BT26" s="28"/>
      <c r="BV26" s="34">
        <f t="shared" si="13"/>
        <v>220150</v>
      </c>
      <c r="BW26" s="36">
        <f t="shared" si="48"/>
        <v>45028.77814612932</v>
      </c>
      <c r="BX26" s="37">
        <f t="shared" si="63"/>
        <v>0.20453680738646068</v>
      </c>
      <c r="BY26" s="35"/>
      <c r="BZ26" s="34">
        <f t="shared" si="14"/>
        <v>220150</v>
      </c>
      <c r="CA26" s="36">
        <f t="shared" si="49"/>
        <v>43409.254549975092</v>
      </c>
      <c r="CB26" s="37">
        <f t="shared" si="64"/>
        <v>0.1971803522597097</v>
      </c>
      <c r="CC26" s="35"/>
      <c r="CD26" s="22"/>
      <c r="CE26" s="27"/>
      <c r="CF26" s="28"/>
      <c r="CG26" s="35"/>
      <c r="CH26" s="63">
        <f t="shared" si="51"/>
        <v>195587.58520407465</v>
      </c>
      <c r="CI26" s="63">
        <f t="shared" si="52"/>
        <v>41587.87604220795</v>
      </c>
      <c r="CJ26" s="62">
        <f t="shared" si="53"/>
        <v>0.21263044890510543</v>
      </c>
      <c r="CK26" s="35"/>
      <c r="CL26" s="34">
        <f t="shared" si="16"/>
        <v>196237.38261943511</v>
      </c>
      <c r="CM26" s="36">
        <f t="shared" si="54"/>
        <v>40910.085801749643</v>
      </c>
      <c r="CN26" s="37">
        <f t="shared" si="55"/>
        <v>0.20847243912280941</v>
      </c>
      <c r="CO26" s="35"/>
      <c r="CP26" s="34">
        <f t="shared" si="17"/>
        <v>197537.00580936039</v>
      </c>
      <c r="CQ26" s="36">
        <f t="shared" si="56"/>
        <v>39544.178418231415</v>
      </c>
      <c r="CR26" s="37">
        <f t="shared" si="57"/>
        <v>0.20018617907165623</v>
      </c>
      <c r="CS26" s="35"/>
      <c r="CT26" s="22"/>
      <c r="CU26" s="27"/>
      <c r="CV26" s="28"/>
    </row>
    <row r="27" spans="1:100" ht="16.5" x14ac:dyDescent="0.25">
      <c r="A27" s="149"/>
      <c r="B27" s="150">
        <v>8</v>
      </c>
      <c r="C27" s="151" t="s">
        <v>28</v>
      </c>
      <c r="D27" s="74" t="s">
        <v>19</v>
      </c>
      <c r="E27" s="16">
        <v>1549295.7746478873</v>
      </c>
      <c r="F27" s="17">
        <f t="shared" si="19"/>
        <v>294366.19718309859</v>
      </c>
      <c r="G27" s="17">
        <v>1963500</v>
      </c>
      <c r="H27" s="29">
        <f t="shared" si="20"/>
        <v>1843661.971830986</v>
      </c>
      <c r="I27" s="16">
        <v>1691249.9999999998</v>
      </c>
      <c r="J27" s="29">
        <f t="shared" si="21"/>
        <v>321337.49999999994</v>
      </c>
      <c r="K27" s="29">
        <f t="shared" si="22"/>
        <v>2012587.4999999998</v>
      </c>
      <c r="L27" s="16">
        <v>1683000</v>
      </c>
      <c r="M27" s="17">
        <f t="shared" si="23"/>
        <v>319770</v>
      </c>
      <c r="N27" s="26"/>
      <c r="O27" s="16">
        <v>583780</v>
      </c>
      <c r="P27" s="17">
        <f t="shared" si="24"/>
        <v>110918.2</v>
      </c>
      <c r="Q27" s="60">
        <v>687820</v>
      </c>
      <c r="R27" s="29">
        <f t="shared" si="25"/>
        <v>694698.2</v>
      </c>
      <c r="S27" s="16">
        <v>595456</v>
      </c>
      <c r="T27" s="17">
        <f t="shared" si="26"/>
        <v>113136.64</v>
      </c>
      <c r="U27" s="29">
        <f t="shared" si="27"/>
        <v>708592.64000000001</v>
      </c>
      <c r="V27" s="16">
        <v>613319</v>
      </c>
      <c r="W27" s="17">
        <f t="shared" si="28"/>
        <v>116530.61</v>
      </c>
      <c r="X27" s="26"/>
      <c r="Y27" s="16">
        <v>540000</v>
      </c>
      <c r="Z27" s="17">
        <f t="shared" si="30"/>
        <v>102600</v>
      </c>
      <c r="AA27" s="17">
        <v>714000</v>
      </c>
      <c r="AB27" s="29">
        <f t="shared" si="31"/>
        <v>642600</v>
      </c>
      <c r="AC27" s="16">
        <v>540000</v>
      </c>
      <c r="AD27" s="17">
        <f t="shared" si="32"/>
        <v>102600</v>
      </c>
      <c r="AE27" s="29">
        <f t="shared" si="33"/>
        <v>642600</v>
      </c>
      <c r="AF27" s="16">
        <v>680000</v>
      </c>
      <c r="AG27" s="17">
        <f t="shared" si="34"/>
        <v>129200</v>
      </c>
      <c r="AH27" s="26"/>
      <c r="AI27" s="29">
        <f t="shared" si="36"/>
        <v>1060320.0572769952</v>
      </c>
      <c r="AJ27" s="29">
        <f t="shared" si="37"/>
        <v>1121260.0466666666</v>
      </c>
      <c r="AK27" s="26"/>
      <c r="AL27" s="15">
        <f t="shared" si="60"/>
        <v>937143.42865615198</v>
      </c>
      <c r="AM27" s="15">
        <f t="shared" si="38"/>
        <v>971323.82879527716</v>
      </c>
      <c r="AN27" s="26"/>
      <c r="AO27" s="35"/>
      <c r="AP27" s="61">
        <f t="shared" si="39"/>
        <v>1963500</v>
      </c>
      <c r="AQ27" s="61">
        <f t="shared" si="40"/>
        <v>687820</v>
      </c>
      <c r="AR27" s="61">
        <f t="shared" si="41"/>
        <v>714000</v>
      </c>
      <c r="AS27" s="35"/>
      <c r="AT27" s="34">
        <f t="shared" si="1"/>
        <v>1843661.971830986</v>
      </c>
      <c r="AU27" s="34">
        <f t="shared" si="2"/>
        <v>694698.2</v>
      </c>
      <c r="AV27" s="34">
        <f t="shared" si="42"/>
        <v>642600</v>
      </c>
      <c r="AW27" s="35"/>
      <c r="AX27" s="34">
        <f t="shared" si="3"/>
        <v>2012587.4999999998</v>
      </c>
      <c r="AY27" s="34">
        <f t="shared" si="4"/>
        <v>708592.64000000001</v>
      </c>
      <c r="AZ27" s="34">
        <f t="shared" si="43"/>
        <v>642600</v>
      </c>
      <c r="BA27" s="35"/>
      <c r="BB27" s="22"/>
      <c r="BC27" s="22"/>
      <c r="BD27" s="22"/>
      <c r="BE27" s="35"/>
      <c r="BF27" s="34">
        <f t="shared" si="45"/>
        <v>1121773.3333333333</v>
      </c>
      <c r="BG27" s="30">
        <f t="shared" si="46"/>
        <v>595286.58875835221</v>
      </c>
      <c r="BH27" s="62">
        <f t="shared" si="47"/>
        <v>0.53066566218815947</v>
      </c>
      <c r="BI27" s="35"/>
      <c r="BJ27" s="34">
        <f t="shared" si="7"/>
        <v>1060320.0572769952</v>
      </c>
      <c r="BK27" s="36">
        <f t="shared" si="8"/>
        <v>554314.5749082939</v>
      </c>
      <c r="BL27" s="37">
        <f t="shared" si="61"/>
        <v>0.52278042945997605</v>
      </c>
      <c r="BM27" s="35"/>
      <c r="BN27" s="34">
        <f t="shared" si="9"/>
        <v>1121260.0466666666</v>
      </c>
      <c r="BO27" s="36">
        <f t="shared" si="10"/>
        <v>630839.24467479915</v>
      </c>
      <c r="BP27" s="37">
        <f t="shared" si="62"/>
        <v>0.56261635875654981</v>
      </c>
      <c r="BQ27" s="35"/>
      <c r="BR27" s="22"/>
      <c r="BS27" s="27"/>
      <c r="BT27" s="28"/>
      <c r="BV27" s="34">
        <f t="shared" si="13"/>
        <v>694698.2</v>
      </c>
      <c r="BW27" s="36">
        <f t="shared" si="48"/>
        <v>664036.13642213936</v>
      </c>
      <c r="BX27" s="37">
        <f t="shared" si="63"/>
        <v>0.9558627565497354</v>
      </c>
      <c r="BY27" s="35"/>
      <c r="BZ27" s="34">
        <f t="shared" si="14"/>
        <v>708592.64000000001</v>
      </c>
      <c r="CA27" s="36">
        <f t="shared" si="49"/>
        <v>753825.27229250071</v>
      </c>
      <c r="CB27" s="37">
        <f t="shared" si="64"/>
        <v>1.0638344653036484</v>
      </c>
      <c r="CC27" s="35"/>
      <c r="CD27" s="22"/>
      <c r="CE27" s="27"/>
      <c r="CF27" s="28"/>
      <c r="CG27" s="35"/>
      <c r="CH27" s="63">
        <f t="shared" si="51"/>
        <v>987949.25726407464</v>
      </c>
      <c r="CI27" s="63">
        <f t="shared" si="52"/>
        <v>610143.43075325026</v>
      </c>
      <c r="CJ27" s="62">
        <f t="shared" si="53"/>
        <v>0.61758579832624083</v>
      </c>
      <c r="CK27" s="35"/>
      <c r="CL27" s="34">
        <f t="shared" si="16"/>
        <v>937143.42865615198</v>
      </c>
      <c r="CM27" s="36">
        <f t="shared" si="54"/>
        <v>567835.47775227961</v>
      </c>
      <c r="CN27" s="37">
        <f t="shared" si="55"/>
        <v>0.60592163417988876</v>
      </c>
      <c r="CO27" s="35"/>
      <c r="CP27" s="34">
        <f t="shared" si="17"/>
        <v>971323.82879527716</v>
      </c>
      <c r="CQ27" s="36">
        <f t="shared" si="56"/>
        <v>648412.69423990126</v>
      </c>
      <c r="CR27" s="37">
        <f t="shared" si="57"/>
        <v>0.66755563388589034</v>
      </c>
      <c r="CS27" s="35"/>
      <c r="CT27" s="22"/>
      <c r="CU27" s="27"/>
      <c r="CV27" s="28"/>
    </row>
    <row r="28" spans="1:100" ht="16.5" x14ac:dyDescent="0.25">
      <c r="A28" s="149"/>
      <c r="B28" s="150"/>
      <c r="C28" s="151"/>
      <c r="D28" s="74" t="s">
        <v>20</v>
      </c>
      <c r="E28" s="16">
        <v>185000</v>
      </c>
      <c r="F28" s="16">
        <f t="shared" si="19"/>
        <v>35150</v>
      </c>
      <c r="G28" s="16">
        <v>220150</v>
      </c>
      <c r="H28" s="32">
        <f t="shared" si="20"/>
        <v>220150</v>
      </c>
      <c r="I28" s="16">
        <v>185000</v>
      </c>
      <c r="J28" s="16">
        <f t="shared" si="21"/>
        <v>35150</v>
      </c>
      <c r="K28" s="32">
        <f t="shared" si="22"/>
        <v>220150</v>
      </c>
      <c r="L28" s="16">
        <v>185000</v>
      </c>
      <c r="M28" s="16">
        <f t="shared" si="23"/>
        <v>35150</v>
      </c>
      <c r="N28" s="24"/>
      <c r="O28" s="16">
        <v>122210</v>
      </c>
      <c r="P28" s="17">
        <f t="shared" si="24"/>
        <v>23219.9</v>
      </c>
      <c r="Q28" s="60">
        <v>143990</v>
      </c>
      <c r="R28" s="29">
        <f t="shared" si="25"/>
        <v>145429.9</v>
      </c>
      <c r="S28" s="16">
        <v>124654</v>
      </c>
      <c r="T28" s="17">
        <f t="shared" si="26"/>
        <v>23684.260000000002</v>
      </c>
      <c r="U28" s="29">
        <f t="shared" si="27"/>
        <v>148338.26</v>
      </c>
      <c r="V28" s="16">
        <v>128394</v>
      </c>
      <c r="W28" s="17">
        <f t="shared" si="28"/>
        <v>24394.86</v>
      </c>
      <c r="X28" s="26"/>
      <c r="Y28" s="16">
        <v>200000</v>
      </c>
      <c r="Z28" s="17">
        <f t="shared" si="30"/>
        <v>38000</v>
      </c>
      <c r="AA28" s="17">
        <v>238000</v>
      </c>
      <c r="AB28" s="29">
        <f t="shared" si="31"/>
        <v>238000</v>
      </c>
      <c r="AC28" s="16">
        <v>200000</v>
      </c>
      <c r="AD28" s="17">
        <f t="shared" si="32"/>
        <v>38000</v>
      </c>
      <c r="AE28" s="29">
        <f t="shared" si="33"/>
        <v>238000</v>
      </c>
      <c r="AF28" s="16">
        <v>200000</v>
      </c>
      <c r="AG28" s="17">
        <f t="shared" si="34"/>
        <v>38000</v>
      </c>
      <c r="AH28" s="26"/>
      <c r="AI28" s="29">
        <f t="shared" si="36"/>
        <v>201193.30000000002</v>
      </c>
      <c r="AJ28" s="29">
        <f t="shared" si="37"/>
        <v>202162.75333333333</v>
      </c>
      <c r="AK28" s="26"/>
      <c r="AL28" s="15">
        <f t="shared" si="60"/>
        <v>196780.97925408147</v>
      </c>
      <c r="AM28" s="15">
        <f t="shared" si="38"/>
        <v>198084.09658860439</v>
      </c>
      <c r="AN28" s="26"/>
      <c r="AO28" s="35"/>
      <c r="AP28" s="61">
        <f t="shared" si="39"/>
        <v>220150</v>
      </c>
      <c r="AQ28" s="61">
        <f t="shared" si="40"/>
        <v>143990</v>
      </c>
      <c r="AR28" s="61">
        <f t="shared" si="41"/>
        <v>238000</v>
      </c>
      <c r="AS28" s="35"/>
      <c r="AT28" s="34">
        <f t="shared" si="1"/>
        <v>220150</v>
      </c>
      <c r="AU28" s="34">
        <f t="shared" si="2"/>
        <v>145429.9</v>
      </c>
      <c r="AV28" s="34">
        <f t="shared" si="42"/>
        <v>238000</v>
      </c>
      <c r="AW28" s="35"/>
      <c r="AX28" s="34">
        <f t="shared" si="3"/>
        <v>220150</v>
      </c>
      <c r="AY28" s="34">
        <f t="shared" si="4"/>
        <v>148338.26</v>
      </c>
      <c r="AZ28" s="34">
        <f t="shared" si="43"/>
        <v>238000</v>
      </c>
      <c r="BA28" s="35"/>
      <c r="BB28" s="22"/>
      <c r="BC28" s="22"/>
      <c r="BD28" s="22"/>
      <c r="BE28" s="35"/>
      <c r="BF28" s="34">
        <f t="shared" si="45"/>
        <v>200713.33333333334</v>
      </c>
      <c r="BG28" s="30">
        <f t="shared" si="46"/>
        <v>40766.064590811584</v>
      </c>
      <c r="BH28" s="62">
        <f t="shared" si="47"/>
        <v>0.20310591186839397</v>
      </c>
      <c r="BI28" s="35"/>
      <c r="BJ28" s="34">
        <f t="shared" si="7"/>
        <v>201193.30000000002</v>
      </c>
      <c r="BK28" s="36">
        <f t="shared" si="8"/>
        <v>40098.405701224525</v>
      </c>
      <c r="BL28" s="37">
        <f t="shared" si="61"/>
        <v>0.19930288782590933</v>
      </c>
      <c r="BM28" s="35"/>
      <c r="BN28" s="34">
        <f t="shared" si="9"/>
        <v>202162.75333333333</v>
      </c>
      <c r="BO28" s="36">
        <f t="shared" si="10"/>
        <v>38751.023099977851</v>
      </c>
      <c r="BP28" s="37">
        <f t="shared" si="62"/>
        <v>0.19168230774975523</v>
      </c>
      <c r="BQ28" s="35"/>
      <c r="BR28" s="22"/>
      <c r="BS28" s="27"/>
      <c r="BT28" s="28"/>
      <c r="BV28" s="34">
        <f t="shared" si="13"/>
        <v>220150</v>
      </c>
      <c r="BW28" s="36">
        <f t="shared" si="48"/>
        <v>44353.563720066515</v>
      </c>
      <c r="BX28" s="37">
        <f t="shared" si="63"/>
        <v>0.20146974208524421</v>
      </c>
      <c r="BY28" s="35"/>
      <c r="BZ28" s="34">
        <f t="shared" si="14"/>
        <v>220150</v>
      </c>
      <c r="CA28" s="36">
        <f t="shared" si="49"/>
        <v>42722.158582432756</v>
      </c>
      <c r="CB28" s="37">
        <f t="shared" si="64"/>
        <v>0.19405931674963778</v>
      </c>
      <c r="CC28" s="35"/>
      <c r="CD28" s="22"/>
      <c r="CE28" s="27"/>
      <c r="CF28" s="28"/>
      <c r="CG28" s="35"/>
      <c r="CH28" s="63">
        <f t="shared" si="51"/>
        <v>196129.38183668532</v>
      </c>
      <c r="CI28" s="63">
        <f t="shared" si="52"/>
        <v>41022.976897658751</v>
      </c>
      <c r="CJ28" s="62">
        <f t="shared" si="53"/>
        <v>0.20916283176693082</v>
      </c>
      <c r="CK28" s="35"/>
      <c r="CL28" s="34">
        <f t="shared" si="16"/>
        <v>196780.97925408147</v>
      </c>
      <c r="CM28" s="36">
        <f t="shared" si="54"/>
        <v>40340.435225030269</v>
      </c>
      <c r="CN28" s="37">
        <f t="shared" si="55"/>
        <v>0.2050016997473274</v>
      </c>
      <c r="CO28" s="35"/>
      <c r="CP28" s="34">
        <f t="shared" si="17"/>
        <v>198084.09658860439</v>
      </c>
      <c r="CQ28" s="36">
        <f t="shared" si="56"/>
        <v>38965.077083669996</v>
      </c>
      <c r="CR28" s="37">
        <f t="shared" si="57"/>
        <v>0.19670977001548759</v>
      </c>
      <c r="CS28" s="35"/>
      <c r="CT28" s="22"/>
      <c r="CU28" s="27"/>
      <c r="CV28" s="28"/>
    </row>
    <row r="29" spans="1:100" ht="16.5" x14ac:dyDescent="0.25">
      <c r="A29" s="149"/>
      <c r="B29" s="150">
        <v>9</v>
      </c>
      <c r="C29" s="151" t="s">
        <v>29</v>
      </c>
      <c r="D29" s="74" t="s">
        <v>19</v>
      </c>
      <c r="E29" s="16">
        <v>399812.20657276997</v>
      </c>
      <c r="F29" s="17">
        <f t="shared" si="19"/>
        <v>75964.319248826301</v>
      </c>
      <c r="G29" s="17">
        <v>506702</v>
      </c>
      <c r="H29" s="29">
        <f t="shared" si="20"/>
        <v>475776.52582159627</v>
      </c>
      <c r="I29" s="16">
        <v>436444.99999999994</v>
      </c>
      <c r="J29" s="29">
        <f t="shared" si="21"/>
        <v>82924.549999999988</v>
      </c>
      <c r="K29" s="29">
        <f t="shared" si="22"/>
        <v>519369.54999999993</v>
      </c>
      <c r="L29" s="16">
        <v>476896.00000000006</v>
      </c>
      <c r="M29" s="17">
        <f t="shared" si="23"/>
        <v>90610.240000000005</v>
      </c>
      <c r="N29" s="26"/>
      <c r="O29" s="16">
        <v>216140</v>
      </c>
      <c r="P29" s="17">
        <f t="shared" si="24"/>
        <v>41066.6</v>
      </c>
      <c r="Q29" s="60">
        <v>254660</v>
      </c>
      <c r="R29" s="29">
        <f t="shared" si="25"/>
        <v>257206.6</v>
      </c>
      <c r="S29" s="16">
        <v>220463</v>
      </c>
      <c r="T29" s="17">
        <f t="shared" si="26"/>
        <v>41887.97</v>
      </c>
      <c r="U29" s="29">
        <f t="shared" si="27"/>
        <v>262350.96999999997</v>
      </c>
      <c r="V29" s="16">
        <v>227077</v>
      </c>
      <c r="W29" s="17">
        <f t="shared" si="28"/>
        <v>43144.63</v>
      </c>
      <c r="X29" s="26"/>
      <c r="Y29" s="16">
        <v>650000</v>
      </c>
      <c r="Z29" s="17">
        <f t="shared" si="30"/>
        <v>123500</v>
      </c>
      <c r="AA29" s="17">
        <v>952000</v>
      </c>
      <c r="AB29" s="29">
        <f t="shared" si="31"/>
        <v>773500</v>
      </c>
      <c r="AC29" s="16">
        <v>800000</v>
      </c>
      <c r="AD29" s="17">
        <f t="shared" si="32"/>
        <v>152000</v>
      </c>
      <c r="AE29" s="29">
        <f t="shared" si="33"/>
        <v>952000</v>
      </c>
      <c r="AF29" s="16">
        <v>1200000</v>
      </c>
      <c r="AG29" s="17">
        <f t="shared" si="34"/>
        <v>228000</v>
      </c>
      <c r="AH29" s="26"/>
      <c r="AI29" s="29">
        <f t="shared" si="36"/>
        <v>502161.0419405321</v>
      </c>
      <c r="AJ29" s="29">
        <f t="shared" si="37"/>
        <v>577906.84</v>
      </c>
      <c r="AK29" s="26"/>
      <c r="AL29" s="15">
        <f t="shared" si="60"/>
        <v>455737.89889777789</v>
      </c>
      <c r="AM29" s="15">
        <f t="shared" si="38"/>
        <v>506211.53307297686</v>
      </c>
      <c r="AN29" s="26"/>
      <c r="AO29" s="35"/>
      <c r="AP29" s="61">
        <f t="shared" si="39"/>
        <v>506702</v>
      </c>
      <c r="AQ29" s="61">
        <f t="shared" si="40"/>
        <v>254660</v>
      </c>
      <c r="AR29" s="61">
        <f t="shared" si="41"/>
        <v>952000</v>
      </c>
      <c r="AS29" s="35"/>
      <c r="AT29" s="34">
        <f t="shared" si="1"/>
        <v>475776.52582159627</v>
      </c>
      <c r="AU29" s="34">
        <f t="shared" si="2"/>
        <v>257206.6</v>
      </c>
      <c r="AV29" s="34">
        <f t="shared" si="42"/>
        <v>773500</v>
      </c>
      <c r="AW29" s="35"/>
      <c r="AX29" s="34">
        <f t="shared" si="3"/>
        <v>519369.54999999993</v>
      </c>
      <c r="AY29" s="34">
        <f t="shared" si="4"/>
        <v>262350.96999999997</v>
      </c>
      <c r="AZ29" s="34">
        <f t="shared" si="43"/>
        <v>952000</v>
      </c>
      <c r="BA29" s="35"/>
      <c r="BB29" s="22"/>
      <c r="BC29" s="22"/>
      <c r="BD29" s="22"/>
      <c r="BE29" s="35"/>
      <c r="BF29" s="34">
        <f t="shared" si="45"/>
        <v>571120.66666666663</v>
      </c>
      <c r="BG29" s="30">
        <f t="shared" si="46"/>
        <v>288308.96894516173</v>
      </c>
      <c r="BH29" s="62">
        <f t="shared" si="47"/>
        <v>0.50481270556688274</v>
      </c>
      <c r="BI29" s="35"/>
      <c r="BJ29" s="34">
        <f t="shared" si="7"/>
        <v>502161.0419405321</v>
      </c>
      <c r="BK29" s="36">
        <f t="shared" si="8"/>
        <v>211599.97753467553</v>
      </c>
      <c r="BL29" s="37">
        <f t="shared" si="61"/>
        <v>0.42137872089196049</v>
      </c>
      <c r="BM29" s="35"/>
      <c r="BN29" s="34">
        <f t="shared" si="9"/>
        <v>577906.84</v>
      </c>
      <c r="BO29" s="36">
        <f t="shared" si="10"/>
        <v>284574.42715441273</v>
      </c>
      <c r="BP29" s="37">
        <f t="shared" si="62"/>
        <v>0.4924226665225363</v>
      </c>
      <c r="BQ29" s="35"/>
      <c r="BR29" s="22"/>
      <c r="BS29" s="27"/>
      <c r="BT29" s="28"/>
      <c r="BV29" s="34">
        <f t="shared" si="13"/>
        <v>475776.52582159627</v>
      </c>
      <c r="BW29" s="36">
        <f t="shared" si="48"/>
        <v>213238.58277409736</v>
      </c>
      <c r="BX29" s="37">
        <f t="shared" si="63"/>
        <v>0.44819063405002085</v>
      </c>
      <c r="BY29" s="35"/>
      <c r="BZ29" s="34">
        <f t="shared" si="14"/>
        <v>519369.54999999993</v>
      </c>
      <c r="CA29" s="36">
        <f t="shared" si="49"/>
        <v>290532.64689326449</v>
      </c>
      <c r="CB29" s="37">
        <f t="shared" si="64"/>
        <v>0.55939484109775883</v>
      </c>
      <c r="CC29" s="35"/>
      <c r="CD29" s="22"/>
      <c r="CE29" s="27"/>
      <c r="CF29" s="28"/>
      <c r="CG29" s="35"/>
      <c r="CH29" s="63">
        <f t="shared" si="51"/>
        <v>497107.25393788092</v>
      </c>
      <c r="CI29" s="63">
        <f t="shared" si="52"/>
        <v>297657.60000037594</v>
      </c>
      <c r="CJ29" s="62">
        <f t="shared" si="53"/>
        <v>0.59877943369857078</v>
      </c>
      <c r="CK29" s="35"/>
      <c r="CL29" s="34">
        <f t="shared" si="16"/>
        <v>455737.89889777789</v>
      </c>
      <c r="CM29" s="36">
        <f t="shared" si="54"/>
        <v>216632.54303692048</v>
      </c>
      <c r="CN29" s="37">
        <f t="shared" si="55"/>
        <v>0.47534458635293619</v>
      </c>
      <c r="CO29" s="35"/>
      <c r="CP29" s="34">
        <f t="shared" si="17"/>
        <v>506211.53307297686</v>
      </c>
      <c r="CQ29" s="36">
        <f t="shared" si="56"/>
        <v>293466.90039188787</v>
      </c>
      <c r="CR29" s="37">
        <f t="shared" si="57"/>
        <v>0.57973175484640893</v>
      </c>
      <c r="CS29" s="35"/>
      <c r="CT29" s="22"/>
      <c r="CU29" s="27"/>
      <c r="CV29" s="28"/>
    </row>
    <row r="30" spans="1:100" ht="16.5" x14ac:dyDescent="0.25">
      <c r="A30" s="149"/>
      <c r="B30" s="150"/>
      <c r="C30" s="151"/>
      <c r="D30" s="74" t="s">
        <v>20</v>
      </c>
      <c r="E30" s="16">
        <v>120000</v>
      </c>
      <c r="F30" s="16">
        <f t="shared" si="19"/>
        <v>22800</v>
      </c>
      <c r="G30" s="16">
        <v>142800</v>
      </c>
      <c r="H30" s="32">
        <f t="shared" si="20"/>
        <v>142800</v>
      </c>
      <c r="I30" s="16">
        <v>120000</v>
      </c>
      <c r="J30" s="16">
        <f t="shared" si="21"/>
        <v>22800</v>
      </c>
      <c r="K30" s="32">
        <f t="shared" si="22"/>
        <v>142800</v>
      </c>
      <c r="L30" s="16">
        <v>120000</v>
      </c>
      <c r="M30" s="16">
        <f t="shared" si="23"/>
        <v>22800</v>
      </c>
      <c r="N30" s="24"/>
      <c r="O30" s="16">
        <v>87870</v>
      </c>
      <c r="P30" s="17">
        <f t="shared" si="24"/>
        <v>16695.3</v>
      </c>
      <c r="Q30" s="60">
        <v>103530</v>
      </c>
      <c r="R30" s="29">
        <f t="shared" si="25"/>
        <v>104565.3</v>
      </c>
      <c r="S30" s="16">
        <v>89627</v>
      </c>
      <c r="T30" s="17">
        <f t="shared" si="26"/>
        <v>17029.13</v>
      </c>
      <c r="U30" s="29">
        <f t="shared" si="27"/>
        <v>106656.13</v>
      </c>
      <c r="V30" s="16">
        <v>92316</v>
      </c>
      <c r="W30" s="17">
        <f t="shared" si="28"/>
        <v>17540.04</v>
      </c>
      <c r="X30" s="26"/>
      <c r="Y30" s="16">
        <v>250000</v>
      </c>
      <c r="Z30" s="17">
        <f t="shared" si="30"/>
        <v>47500</v>
      </c>
      <c r="AA30" s="17">
        <v>297500</v>
      </c>
      <c r="AB30" s="29">
        <f t="shared" si="31"/>
        <v>297500</v>
      </c>
      <c r="AC30" s="16">
        <v>250000</v>
      </c>
      <c r="AD30" s="17">
        <f t="shared" si="32"/>
        <v>47500</v>
      </c>
      <c r="AE30" s="29">
        <f t="shared" si="33"/>
        <v>297500</v>
      </c>
      <c r="AF30" s="16">
        <v>250000</v>
      </c>
      <c r="AG30" s="17">
        <f t="shared" si="34"/>
        <v>47500</v>
      </c>
      <c r="AH30" s="26"/>
      <c r="AI30" s="29">
        <f t="shared" si="36"/>
        <v>181621.76666666669</v>
      </c>
      <c r="AJ30" s="29">
        <f t="shared" si="37"/>
        <v>182318.71</v>
      </c>
      <c r="AK30" s="26"/>
      <c r="AL30" s="15">
        <f t="shared" si="60"/>
        <v>164387.04489482849</v>
      </c>
      <c r="AM30" s="15">
        <f t="shared" si="38"/>
        <v>165475.48637987551</v>
      </c>
      <c r="AN30" s="26"/>
      <c r="AO30" s="35"/>
      <c r="AP30" s="61">
        <f t="shared" si="39"/>
        <v>142800</v>
      </c>
      <c r="AQ30" s="61">
        <f t="shared" si="40"/>
        <v>103530</v>
      </c>
      <c r="AR30" s="61">
        <f t="shared" si="41"/>
        <v>297500</v>
      </c>
      <c r="AS30" s="35"/>
      <c r="AT30" s="34">
        <f t="shared" si="1"/>
        <v>142800</v>
      </c>
      <c r="AU30" s="34">
        <f t="shared" si="2"/>
        <v>104565.3</v>
      </c>
      <c r="AV30" s="34">
        <f t="shared" si="42"/>
        <v>297500</v>
      </c>
      <c r="AW30" s="35"/>
      <c r="AX30" s="34">
        <f t="shared" si="3"/>
        <v>142800</v>
      </c>
      <c r="AY30" s="34">
        <f t="shared" si="4"/>
        <v>106656.13</v>
      </c>
      <c r="AZ30" s="34">
        <f t="shared" si="43"/>
        <v>297500</v>
      </c>
      <c r="BA30" s="35"/>
      <c r="BB30" s="22"/>
      <c r="BC30" s="22"/>
      <c r="BD30" s="22"/>
      <c r="BE30" s="35"/>
      <c r="BF30" s="34">
        <f t="shared" si="45"/>
        <v>181276.66666666666</v>
      </c>
      <c r="BG30" s="30">
        <f t="shared" si="46"/>
        <v>83731.438274733795</v>
      </c>
      <c r="BH30" s="62">
        <f t="shared" si="47"/>
        <v>0.46189859850357906</v>
      </c>
      <c r="BI30" s="35"/>
      <c r="BJ30" s="34">
        <f t="shared" si="7"/>
        <v>181621.76666666669</v>
      </c>
      <c r="BK30" s="36">
        <f t="shared" si="8"/>
        <v>83411.816874122946</v>
      </c>
      <c r="BL30" s="37">
        <f t="shared" si="61"/>
        <v>0.45926112494660387</v>
      </c>
      <c r="BM30" s="35"/>
      <c r="BN30" s="34">
        <f t="shared" si="9"/>
        <v>182318.71</v>
      </c>
      <c r="BO30" s="36">
        <f t="shared" si="10"/>
        <v>82771.339682252743</v>
      </c>
      <c r="BP30" s="37">
        <f t="shared" si="62"/>
        <v>0.45399256983692321</v>
      </c>
      <c r="BQ30" s="35"/>
      <c r="BR30" s="22"/>
      <c r="BS30" s="27"/>
      <c r="BT30" s="28"/>
      <c r="BV30" s="34">
        <f t="shared" si="13"/>
        <v>142800</v>
      </c>
      <c r="BW30" s="36">
        <f t="shared" si="48"/>
        <v>92003.591024281952</v>
      </c>
      <c r="BX30" s="37">
        <f t="shared" si="63"/>
        <v>0.64428285031009769</v>
      </c>
      <c r="BY30" s="35"/>
      <c r="BZ30" s="34">
        <f t="shared" si="14"/>
        <v>142800</v>
      </c>
      <c r="CA30" s="36">
        <f t="shared" si="49"/>
        <v>91721.443037377947</v>
      </c>
      <c r="CB30" s="37">
        <f t="shared" si="64"/>
        <v>0.64230702407127416</v>
      </c>
      <c r="CC30" s="35"/>
      <c r="CD30" s="22"/>
      <c r="CE30" s="27"/>
      <c r="CF30" s="28"/>
      <c r="CG30" s="35"/>
      <c r="CH30" s="63">
        <f t="shared" si="51"/>
        <v>163842.71294611637</v>
      </c>
      <c r="CI30" s="63">
        <f t="shared" si="52"/>
        <v>85527.168185821778</v>
      </c>
      <c r="CJ30" s="62">
        <f t="shared" si="53"/>
        <v>0.52200776371390678</v>
      </c>
      <c r="CK30" s="35"/>
      <c r="CL30" s="34">
        <f t="shared" si="16"/>
        <v>164387.04489482849</v>
      </c>
      <c r="CM30" s="36">
        <f t="shared" si="54"/>
        <v>85173.744949925123</v>
      </c>
      <c r="CN30" s="37">
        <f t="shared" si="55"/>
        <v>0.51812930273439473</v>
      </c>
      <c r="CO30" s="35"/>
      <c r="CP30" s="34">
        <f t="shared" si="17"/>
        <v>165475.48637987551</v>
      </c>
      <c r="CQ30" s="36">
        <f t="shared" si="56"/>
        <v>84467.679349632817</v>
      </c>
      <c r="CR30" s="37">
        <f t="shared" si="57"/>
        <v>0.51045433494435377</v>
      </c>
      <c r="CS30" s="35"/>
      <c r="CT30" s="22"/>
      <c r="CU30" s="27"/>
      <c r="CV30" s="28"/>
    </row>
    <row r="31" spans="1:100" ht="16.5" x14ac:dyDescent="0.25">
      <c r="A31" s="149"/>
      <c r="B31" s="150">
        <v>10</v>
      </c>
      <c r="C31" s="151" t="s">
        <v>30</v>
      </c>
      <c r="D31" s="74" t="s">
        <v>19</v>
      </c>
      <c r="E31" s="16">
        <v>803755.86854460102</v>
      </c>
      <c r="F31" s="17">
        <f t="shared" si="19"/>
        <v>152713.61502347421</v>
      </c>
      <c r="G31" s="17">
        <v>1018640</v>
      </c>
      <c r="H31" s="29">
        <f t="shared" si="20"/>
        <v>956469.48356807523</v>
      </c>
      <c r="I31" s="16">
        <v>877399.99999999988</v>
      </c>
      <c r="J31" s="29">
        <f t="shared" si="21"/>
        <v>166705.99999999997</v>
      </c>
      <c r="K31" s="29">
        <f t="shared" si="22"/>
        <v>1044105.9999999999</v>
      </c>
      <c r="L31" s="16">
        <v>958720.00000000012</v>
      </c>
      <c r="M31" s="17">
        <f t="shared" si="23"/>
        <v>182156.80000000002</v>
      </c>
      <c r="N31" s="26"/>
      <c r="O31" s="16">
        <v>216140</v>
      </c>
      <c r="P31" s="17">
        <f t="shared" si="24"/>
        <v>41066.6</v>
      </c>
      <c r="Q31" s="60">
        <v>254660</v>
      </c>
      <c r="R31" s="29">
        <f t="shared" si="25"/>
        <v>257206.6</v>
      </c>
      <c r="S31" s="16">
        <v>220463</v>
      </c>
      <c r="T31" s="17">
        <f t="shared" si="26"/>
        <v>41887.97</v>
      </c>
      <c r="U31" s="29">
        <f t="shared" si="27"/>
        <v>262350.96999999997</v>
      </c>
      <c r="V31" s="16">
        <v>227077</v>
      </c>
      <c r="W31" s="17">
        <f t="shared" si="28"/>
        <v>43144.63</v>
      </c>
      <c r="X31" s="26"/>
      <c r="Y31" s="16">
        <v>420000</v>
      </c>
      <c r="Z31" s="17">
        <f t="shared" si="30"/>
        <v>79800</v>
      </c>
      <c r="AA31" s="17">
        <v>595000</v>
      </c>
      <c r="AB31" s="29">
        <f t="shared" si="31"/>
        <v>499800</v>
      </c>
      <c r="AC31" s="16">
        <v>500000</v>
      </c>
      <c r="AD31" s="17">
        <f t="shared" si="32"/>
        <v>95000</v>
      </c>
      <c r="AE31" s="29">
        <f t="shared" si="33"/>
        <v>595000</v>
      </c>
      <c r="AF31" s="16">
        <v>600000</v>
      </c>
      <c r="AG31" s="17">
        <f t="shared" si="34"/>
        <v>114000</v>
      </c>
      <c r="AH31" s="26"/>
      <c r="AI31" s="29">
        <f t="shared" si="36"/>
        <v>571158.69452269177</v>
      </c>
      <c r="AJ31" s="29">
        <f t="shared" si="37"/>
        <v>633818.98999999987</v>
      </c>
      <c r="AK31" s="26"/>
      <c r="AL31" s="15">
        <f t="shared" si="60"/>
        <v>497259.5808236656</v>
      </c>
      <c r="AM31" s="15">
        <f t="shared" si="38"/>
        <v>546237.37260279024</v>
      </c>
      <c r="AN31" s="26"/>
      <c r="AO31" s="35"/>
      <c r="AP31" s="61">
        <f t="shared" si="39"/>
        <v>1018640</v>
      </c>
      <c r="AQ31" s="61">
        <f t="shared" si="40"/>
        <v>254660</v>
      </c>
      <c r="AR31" s="61">
        <f t="shared" si="41"/>
        <v>595000</v>
      </c>
      <c r="AS31" s="35"/>
      <c r="AT31" s="34">
        <f t="shared" si="1"/>
        <v>956469.48356807523</v>
      </c>
      <c r="AU31" s="34">
        <f t="shared" si="2"/>
        <v>257206.6</v>
      </c>
      <c r="AV31" s="34">
        <f t="shared" si="42"/>
        <v>499800</v>
      </c>
      <c r="AW31" s="35"/>
      <c r="AX31" s="34">
        <f t="shared" si="3"/>
        <v>1044105.9999999999</v>
      </c>
      <c r="AY31" s="34">
        <f t="shared" si="4"/>
        <v>262350.96999999997</v>
      </c>
      <c r="AZ31" s="34">
        <f t="shared" si="43"/>
        <v>595000</v>
      </c>
      <c r="BA31" s="35"/>
      <c r="BB31" s="22"/>
      <c r="BC31" s="22"/>
      <c r="BD31" s="22"/>
      <c r="BE31" s="35"/>
      <c r="BF31" s="34">
        <f t="shared" si="45"/>
        <v>622766.66666666663</v>
      </c>
      <c r="BG31" s="30">
        <f t="shared" si="46"/>
        <v>312510.90747186553</v>
      </c>
      <c r="BH31" s="62">
        <f t="shared" si="47"/>
        <v>0.50181058845774051</v>
      </c>
      <c r="BI31" s="35"/>
      <c r="BJ31" s="34">
        <f t="shared" si="7"/>
        <v>571158.69452269177</v>
      </c>
      <c r="BK31" s="36">
        <f t="shared" si="8"/>
        <v>289897.90449624619</v>
      </c>
      <c r="BL31" s="37">
        <f t="shared" si="61"/>
        <v>0.50756104612660979</v>
      </c>
      <c r="BM31" s="35"/>
      <c r="BN31" s="34">
        <f t="shared" si="9"/>
        <v>633818.98999999987</v>
      </c>
      <c r="BO31" s="36">
        <f t="shared" si="10"/>
        <v>320328.39110412967</v>
      </c>
      <c r="BP31" s="37">
        <f t="shared" si="62"/>
        <v>0.5053941206528535</v>
      </c>
      <c r="BQ31" s="35"/>
      <c r="BR31" s="22"/>
      <c r="BS31" s="27"/>
      <c r="BT31" s="28"/>
      <c r="BV31" s="34">
        <f t="shared" si="13"/>
        <v>499800</v>
      </c>
      <c r="BW31" s="36">
        <f t="shared" si="48"/>
        <v>298551.26580756193</v>
      </c>
      <c r="BX31" s="37">
        <f t="shared" si="63"/>
        <v>0.59734146820240486</v>
      </c>
      <c r="BY31" s="35"/>
      <c r="BZ31" s="34">
        <f t="shared" si="14"/>
        <v>595000</v>
      </c>
      <c r="CA31" s="36">
        <f t="shared" si="49"/>
        <v>322671.95746141352</v>
      </c>
      <c r="CB31" s="37">
        <f t="shared" si="64"/>
        <v>0.54230581085951857</v>
      </c>
      <c r="CC31" s="35"/>
      <c r="CD31" s="22"/>
      <c r="CE31" s="27"/>
      <c r="CF31" s="28"/>
      <c r="CG31" s="35"/>
      <c r="CH31" s="63">
        <f t="shared" si="51"/>
        <v>536413.22362695041</v>
      </c>
      <c r="CI31" s="63">
        <f t="shared" si="52"/>
        <v>324222.12203010207</v>
      </c>
      <c r="CJ31" s="62">
        <f t="shared" si="53"/>
        <v>0.60442604273973488</v>
      </c>
      <c r="CK31" s="35"/>
      <c r="CL31" s="34">
        <f t="shared" si="16"/>
        <v>497259.5808236656</v>
      </c>
      <c r="CM31" s="36">
        <f t="shared" si="54"/>
        <v>299168.63812374498</v>
      </c>
      <c r="CN31" s="37">
        <f t="shared" si="55"/>
        <v>0.6016347389992952</v>
      </c>
      <c r="CO31" s="35"/>
      <c r="CP31" s="34">
        <f t="shared" si="17"/>
        <v>546237.37260279024</v>
      </c>
      <c r="CQ31" s="36">
        <f t="shared" si="56"/>
        <v>332085.558031769</v>
      </c>
      <c r="CR31" s="37">
        <f t="shared" si="57"/>
        <v>0.6079510020513611</v>
      </c>
      <c r="CS31" s="35"/>
      <c r="CT31" s="22"/>
      <c r="CU31" s="27"/>
      <c r="CV31" s="28"/>
    </row>
    <row r="32" spans="1:100" ht="16.5" x14ac:dyDescent="0.25">
      <c r="A32" s="149"/>
      <c r="B32" s="150"/>
      <c r="C32" s="151"/>
      <c r="D32" s="74" t="s">
        <v>20</v>
      </c>
      <c r="E32" s="16">
        <v>120000</v>
      </c>
      <c r="F32" s="16">
        <f t="shared" si="19"/>
        <v>22800</v>
      </c>
      <c r="G32" s="16">
        <v>142800</v>
      </c>
      <c r="H32" s="32">
        <f t="shared" si="20"/>
        <v>142800</v>
      </c>
      <c r="I32" s="16">
        <v>120000</v>
      </c>
      <c r="J32" s="16">
        <f t="shared" si="21"/>
        <v>22800</v>
      </c>
      <c r="K32" s="32">
        <f t="shared" si="22"/>
        <v>142800</v>
      </c>
      <c r="L32" s="16">
        <v>120000</v>
      </c>
      <c r="M32" s="16">
        <f t="shared" si="23"/>
        <v>22800</v>
      </c>
      <c r="N32" s="24"/>
      <c r="O32" s="16">
        <v>89890</v>
      </c>
      <c r="P32" s="17">
        <f t="shared" si="24"/>
        <v>17079.099999999999</v>
      </c>
      <c r="Q32" s="60">
        <v>105910</v>
      </c>
      <c r="R32" s="29">
        <f t="shared" si="25"/>
        <v>106969.1</v>
      </c>
      <c r="S32" s="16">
        <v>91688</v>
      </c>
      <c r="T32" s="17">
        <f t="shared" si="26"/>
        <v>17420.72</v>
      </c>
      <c r="U32" s="29">
        <f t="shared" si="27"/>
        <v>109108.72</v>
      </c>
      <c r="V32" s="16">
        <v>94438</v>
      </c>
      <c r="W32" s="17">
        <f t="shared" si="28"/>
        <v>17943.22</v>
      </c>
      <c r="X32" s="26"/>
      <c r="Y32" s="16">
        <v>250000</v>
      </c>
      <c r="Z32" s="17">
        <f t="shared" si="30"/>
        <v>47500</v>
      </c>
      <c r="AA32" s="17">
        <v>297500</v>
      </c>
      <c r="AB32" s="29">
        <f t="shared" si="31"/>
        <v>297500</v>
      </c>
      <c r="AC32" s="16">
        <v>250000</v>
      </c>
      <c r="AD32" s="17">
        <f t="shared" si="32"/>
        <v>47500</v>
      </c>
      <c r="AE32" s="29">
        <f t="shared" si="33"/>
        <v>297500</v>
      </c>
      <c r="AF32" s="16">
        <v>250000</v>
      </c>
      <c r="AG32" s="17">
        <f t="shared" si="34"/>
        <v>47500</v>
      </c>
      <c r="AH32" s="26"/>
      <c r="AI32" s="29">
        <f t="shared" si="36"/>
        <v>182423.03333333333</v>
      </c>
      <c r="AJ32" s="29">
        <f t="shared" si="37"/>
        <v>183136.24</v>
      </c>
      <c r="AK32" s="26"/>
      <c r="AL32" s="15">
        <f t="shared" si="60"/>
        <v>165637.18450655963</v>
      </c>
      <c r="AM32" s="15">
        <f t="shared" si="38"/>
        <v>166734.27270506456</v>
      </c>
      <c r="AN32" s="26"/>
      <c r="AO32" s="35"/>
      <c r="AP32" s="61">
        <f t="shared" si="39"/>
        <v>142800</v>
      </c>
      <c r="AQ32" s="61">
        <f t="shared" si="40"/>
        <v>105910</v>
      </c>
      <c r="AR32" s="61">
        <f t="shared" si="41"/>
        <v>297500</v>
      </c>
      <c r="AS32" s="35"/>
      <c r="AT32" s="34">
        <f t="shared" si="1"/>
        <v>142800</v>
      </c>
      <c r="AU32" s="34">
        <f t="shared" si="2"/>
        <v>106969.1</v>
      </c>
      <c r="AV32" s="34">
        <f t="shared" si="42"/>
        <v>297500</v>
      </c>
      <c r="AW32" s="35"/>
      <c r="AX32" s="34">
        <f t="shared" si="3"/>
        <v>142800</v>
      </c>
      <c r="AY32" s="34">
        <f t="shared" si="4"/>
        <v>109108.72</v>
      </c>
      <c r="AZ32" s="34">
        <f t="shared" si="43"/>
        <v>297500</v>
      </c>
      <c r="BA32" s="35"/>
      <c r="BB32" s="22"/>
      <c r="BC32" s="22"/>
      <c r="BD32" s="22"/>
      <c r="BE32" s="35"/>
      <c r="BF32" s="34">
        <f t="shared" si="45"/>
        <v>182070</v>
      </c>
      <c r="BG32" s="30">
        <f t="shared" si="46"/>
        <v>82999.12328854244</v>
      </c>
      <c r="BH32" s="62">
        <f t="shared" si="47"/>
        <v>0.45586380671468357</v>
      </c>
      <c r="BI32" s="35"/>
      <c r="BJ32" s="34">
        <f t="shared" si="7"/>
        <v>182423.03333333333</v>
      </c>
      <c r="BK32" s="36">
        <f t="shared" si="8"/>
        <v>82676.052726301714</v>
      </c>
      <c r="BL32" s="37">
        <f t="shared" si="61"/>
        <v>0.45321060183903156</v>
      </c>
      <c r="BM32" s="35"/>
      <c r="BN32" s="34">
        <f t="shared" si="9"/>
        <v>183136.24</v>
      </c>
      <c r="BO32" s="36">
        <f t="shared" si="10"/>
        <v>82028.766450202485</v>
      </c>
      <c r="BP32" s="37">
        <f t="shared" si="62"/>
        <v>0.44791116411586529</v>
      </c>
      <c r="BQ32" s="35"/>
      <c r="BR32" s="22"/>
      <c r="BS32" s="27"/>
      <c r="BT32" s="28"/>
      <c r="BV32" s="34">
        <f t="shared" si="13"/>
        <v>142800</v>
      </c>
      <c r="BW32" s="36">
        <f t="shared" si="48"/>
        <v>91680.502097974269</v>
      </c>
      <c r="BX32" s="37">
        <f t="shared" si="63"/>
        <v>0.64202032281494581</v>
      </c>
      <c r="BY32" s="35"/>
      <c r="BZ32" s="34">
        <f t="shared" si="14"/>
        <v>142800</v>
      </c>
      <c r="CA32" s="36">
        <f t="shared" si="49"/>
        <v>91409.68648168238</v>
      </c>
      <c r="CB32" s="37">
        <f t="shared" si="64"/>
        <v>0.64012385491374213</v>
      </c>
      <c r="CC32" s="35"/>
      <c r="CD32" s="22"/>
      <c r="CE32" s="27"/>
      <c r="CF32" s="28"/>
      <c r="CG32" s="35"/>
      <c r="CH32" s="63">
        <f t="shared" si="51"/>
        <v>165088.71299240028</v>
      </c>
      <c r="CI32" s="63">
        <f t="shared" si="52"/>
        <v>84718.466553055259</v>
      </c>
      <c r="CJ32" s="62">
        <f t="shared" si="53"/>
        <v>0.51316934402992898</v>
      </c>
      <c r="CK32" s="35"/>
      <c r="CL32" s="34">
        <f t="shared" si="16"/>
        <v>165637.18450655963</v>
      </c>
      <c r="CM32" s="36">
        <f t="shared" si="54"/>
        <v>84362.873441090909</v>
      </c>
      <c r="CN32" s="37">
        <f t="shared" si="55"/>
        <v>0.50932327600479066</v>
      </c>
      <c r="CO32" s="35"/>
      <c r="CP32" s="34">
        <f t="shared" si="17"/>
        <v>166734.27270506456</v>
      </c>
      <c r="CQ32" s="36">
        <f t="shared" si="56"/>
        <v>83652.513748757119</v>
      </c>
      <c r="CR32" s="37">
        <f t="shared" si="57"/>
        <v>0.50171157010250456</v>
      </c>
      <c r="CS32" s="35"/>
      <c r="CT32" s="22"/>
      <c r="CU32" s="27"/>
      <c r="CV32" s="28"/>
    </row>
    <row r="33" spans="1:100" ht="16.5" x14ac:dyDescent="0.25">
      <c r="A33" s="149"/>
      <c r="B33" s="150">
        <v>11</v>
      </c>
      <c r="C33" s="151" t="s">
        <v>31</v>
      </c>
      <c r="D33" s="74" t="s">
        <v>19</v>
      </c>
      <c r="E33" s="16">
        <v>1244131.4553990611</v>
      </c>
      <c r="F33" s="17">
        <f t="shared" si="19"/>
        <v>236384.97652582161</v>
      </c>
      <c r="G33" s="17">
        <v>1576750</v>
      </c>
      <c r="H33" s="29">
        <f t="shared" si="20"/>
        <v>1480516.4319248828</v>
      </c>
      <c r="I33" s="16">
        <v>1358124.9999999998</v>
      </c>
      <c r="J33" s="29">
        <f t="shared" si="21"/>
        <v>258043.74999999997</v>
      </c>
      <c r="K33" s="29">
        <f t="shared" si="22"/>
        <v>1616168.7499999998</v>
      </c>
      <c r="L33" s="16">
        <v>1484000.0000000002</v>
      </c>
      <c r="M33" s="17">
        <f t="shared" si="23"/>
        <v>281960.00000000006</v>
      </c>
      <c r="N33" s="26"/>
      <c r="O33" s="16">
        <v>217150</v>
      </c>
      <c r="P33" s="17">
        <f t="shared" si="24"/>
        <v>41258.5</v>
      </c>
      <c r="Q33" s="60">
        <v>255850</v>
      </c>
      <c r="R33" s="29">
        <f t="shared" si="25"/>
        <v>258408.5</v>
      </c>
      <c r="S33" s="16">
        <v>221493</v>
      </c>
      <c r="T33" s="17">
        <f t="shared" si="26"/>
        <v>42083.67</v>
      </c>
      <c r="U33" s="29">
        <f t="shared" si="27"/>
        <v>263576.67</v>
      </c>
      <c r="V33" s="16">
        <v>228138</v>
      </c>
      <c r="W33" s="17">
        <f t="shared" si="28"/>
        <v>43346.22</v>
      </c>
      <c r="X33" s="26"/>
      <c r="Y33" s="16">
        <v>1600000</v>
      </c>
      <c r="Z33" s="17">
        <f t="shared" si="30"/>
        <v>304000</v>
      </c>
      <c r="AA33" s="17">
        <v>2975000</v>
      </c>
      <c r="AB33" s="29">
        <f t="shared" si="31"/>
        <v>1904000</v>
      </c>
      <c r="AC33" s="16">
        <v>1600000</v>
      </c>
      <c r="AD33" s="17">
        <f t="shared" si="32"/>
        <v>304000</v>
      </c>
      <c r="AE33" s="29">
        <f t="shared" si="33"/>
        <v>1904000</v>
      </c>
      <c r="AF33" s="16">
        <v>2500000</v>
      </c>
      <c r="AG33" s="17">
        <f t="shared" si="34"/>
        <v>475000</v>
      </c>
      <c r="AH33" s="26"/>
      <c r="AI33" s="29">
        <f t="shared" si="36"/>
        <v>1214308.3106416275</v>
      </c>
      <c r="AJ33" s="29">
        <f t="shared" si="37"/>
        <v>1261248.4733333334</v>
      </c>
      <c r="AK33" s="26"/>
      <c r="AL33" s="15">
        <f t="shared" si="60"/>
        <v>899764.7821023399</v>
      </c>
      <c r="AM33" s="15">
        <f t="shared" si="38"/>
        <v>932581.66332546517</v>
      </c>
      <c r="AN33" s="26"/>
      <c r="AO33" s="35"/>
      <c r="AP33" s="61">
        <f t="shared" si="39"/>
        <v>1576750</v>
      </c>
      <c r="AQ33" s="61">
        <f t="shared" si="40"/>
        <v>255850</v>
      </c>
      <c r="AR33" s="61">
        <f t="shared" si="41"/>
        <v>2975000</v>
      </c>
      <c r="AS33" s="35"/>
      <c r="AT33" s="34">
        <f t="shared" si="1"/>
        <v>1480516.4319248828</v>
      </c>
      <c r="AU33" s="34">
        <f t="shared" si="2"/>
        <v>258408.5</v>
      </c>
      <c r="AV33" s="34">
        <f t="shared" si="42"/>
        <v>1904000</v>
      </c>
      <c r="AW33" s="35"/>
      <c r="AX33" s="34">
        <f t="shared" si="3"/>
        <v>1616168.7499999998</v>
      </c>
      <c r="AY33" s="34">
        <f t="shared" si="4"/>
        <v>263576.67</v>
      </c>
      <c r="AZ33" s="34">
        <f t="shared" si="43"/>
        <v>1904000</v>
      </c>
      <c r="BA33" s="35"/>
      <c r="BB33" s="22"/>
      <c r="BC33" s="22"/>
      <c r="BD33" s="22"/>
      <c r="BE33" s="35"/>
      <c r="BF33" s="34">
        <f t="shared" si="45"/>
        <v>1602533.3333333333</v>
      </c>
      <c r="BG33" s="30">
        <f t="shared" si="46"/>
        <v>1110238.0422934333</v>
      </c>
      <c r="BH33" s="62">
        <f t="shared" si="47"/>
        <v>0.69280184018643398</v>
      </c>
      <c r="BI33" s="35"/>
      <c r="BJ33" s="34">
        <f t="shared" si="7"/>
        <v>1214308.3106416275</v>
      </c>
      <c r="BK33" s="36">
        <f t="shared" si="8"/>
        <v>697683.27059200371</v>
      </c>
      <c r="BL33" s="37">
        <f t="shared" si="61"/>
        <v>0.57455200172627929</v>
      </c>
      <c r="BM33" s="35"/>
      <c r="BN33" s="34">
        <f t="shared" si="9"/>
        <v>1261248.4733333334</v>
      </c>
      <c r="BO33" s="36">
        <f t="shared" si="10"/>
        <v>715179.92025034234</v>
      </c>
      <c r="BP33" s="37">
        <f t="shared" si="62"/>
        <v>0.56704125742979472</v>
      </c>
      <c r="BQ33" s="35"/>
      <c r="BR33" s="22"/>
      <c r="BS33" s="27"/>
      <c r="BT33" s="28"/>
      <c r="BV33" s="34">
        <f t="shared" si="13"/>
        <v>1480516.4319248828</v>
      </c>
      <c r="BW33" s="36">
        <f t="shared" si="48"/>
        <v>746745.4117040931</v>
      </c>
      <c r="BX33" s="37">
        <f t="shared" si="63"/>
        <v>0.50438171140945554</v>
      </c>
      <c r="BY33" s="35"/>
      <c r="BZ33" s="34">
        <f t="shared" si="14"/>
        <v>1616168.7499999998</v>
      </c>
      <c r="CA33" s="36">
        <f t="shared" si="49"/>
        <v>798405.11090450163</v>
      </c>
      <c r="CB33" s="37">
        <f t="shared" si="64"/>
        <v>0.49401098177681119</v>
      </c>
      <c r="CC33" s="35"/>
      <c r="CD33" s="22"/>
      <c r="CE33" s="27"/>
      <c r="CF33" s="28"/>
      <c r="CG33" s="35"/>
      <c r="CH33" s="63">
        <f t="shared" si="51"/>
        <v>1062702.6013647793</v>
      </c>
      <c r="CI33" s="63">
        <f t="shared" si="52"/>
        <v>1234522.4703233475</v>
      </c>
      <c r="CJ33" s="62">
        <f t="shared" si="53"/>
        <v>1.1616819877338287</v>
      </c>
      <c r="CK33" s="35"/>
      <c r="CL33" s="34">
        <f t="shared" si="16"/>
        <v>899764.7821023399</v>
      </c>
      <c r="CM33" s="36">
        <f t="shared" si="54"/>
        <v>765310.11845519254</v>
      </c>
      <c r="CN33" s="37">
        <f t="shared" si="55"/>
        <v>0.85056687445246726</v>
      </c>
      <c r="CO33" s="35"/>
      <c r="CP33" s="34">
        <f t="shared" si="17"/>
        <v>932581.66332546517</v>
      </c>
      <c r="CQ33" s="36">
        <f t="shared" si="56"/>
        <v>787085.88497700449</v>
      </c>
      <c r="CR33" s="37">
        <f t="shared" si="57"/>
        <v>0.84398601852234412</v>
      </c>
      <c r="CS33" s="35"/>
      <c r="CT33" s="22"/>
      <c r="CU33" s="27"/>
      <c r="CV33" s="28"/>
    </row>
    <row r="34" spans="1:100" ht="16.5" x14ac:dyDescent="0.25">
      <c r="A34" s="149"/>
      <c r="B34" s="150"/>
      <c r="C34" s="151"/>
      <c r="D34" s="74" t="s">
        <v>20</v>
      </c>
      <c r="E34" s="16">
        <v>120000</v>
      </c>
      <c r="F34" s="16">
        <f t="shared" si="19"/>
        <v>22800</v>
      </c>
      <c r="G34" s="16">
        <v>142800</v>
      </c>
      <c r="H34" s="32">
        <f t="shared" si="20"/>
        <v>142800</v>
      </c>
      <c r="I34" s="16">
        <v>120000</v>
      </c>
      <c r="J34" s="16">
        <f t="shared" si="21"/>
        <v>22800</v>
      </c>
      <c r="K34" s="32">
        <f t="shared" si="22"/>
        <v>142800</v>
      </c>
      <c r="L34" s="16">
        <v>120000</v>
      </c>
      <c r="M34" s="16">
        <f t="shared" si="23"/>
        <v>22800</v>
      </c>
      <c r="N34" s="24"/>
      <c r="O34" s="16">
        <v>111100</v>
      </c>
      <c r="P34" s="17">
        <f t="shared" si="24"/>
        <v>21109</v>
      </c>
      <c r="Q34" s="60">
        <v>130900</v>
      </c>
      <c r="R34" s="29">
        <f t="shared" si="25"/>
        <v>132209</v>
      </c>
      <c r="S34" s="16">
        <v>113322</v>
      </c>
      <c r="T34" s="17">
        <f t="shared" si="26"/>
        <v>21531.18</v>
      </c>
      <c r="U34" s="29">
        <f t="shared" si="27"/>
        <v>134853.18</v>
      </c>
      <c r="V34" s="16">
        <v>116722</v>
      </c>
      <c r="W34" s="17">
        <f t="shared" si="28"/>
        <v>22177.18</v>
      </c>
      <c r="X34" s="26"/>
      <c r="Y34" s="16">
        <v>120000</v>
      </c>
      <c r="Z34" s="17">
        <f t="shared" si="30"/>
        <v>22800</v>
      </c>
      <c r="AA34" s="17">
        <v>142800</v>
      </c>
      <c r="AB34" s="29">
        <f t="shared" si="31"/>
        <v>142800</v>
      </c>
      <c r="AC34" s="16">
        <v>120000</v>
      </c>
      <c r="AD34" s="17">
        <f t="shared" si="32"/>
        <v>22800</v>
      </c>
      <c r="AE34" s="29">
        <f t="shared" si="33"/>
        <v>142800</v>
      </c>
      <c r="AF34" s="16">
        <v>120000</v>
      </c>
      <c r="AG34" s="17">
        <f t="shared" si="34"/>
        <v>22800</v>
      </c>
      <c r="AH34" s="26"/>
      <c r="AI34" s="29">
        <f t="shared" si="36"/>
        <v>139269.66666666666</v>
      </c>
      <c r="AJ34" s="29">
        <f t="shared" si="37"/>
        <v>140151.06</v>
      </c>
      <c r="AK34" s="26"/>
      <c r="AL34" s="15">
        <f t="shared" si="60"/>
        <v>139178.60474279782</v>
      </c>
      <c r="AM34" s="15">
        <f t="shared" si="38"/>
        <v>140100.34421899111</v>
      </c>
      <c r="AN34" s="26"/>
      <c r="AO34" s="35"/>
      <c r="AP34" s="61">
        <f t="shared" si="39"/>
        <v>142800</v>
      </c>
      <c r="AQ34" s="61">
        <f t="shared" si="40"/>
        <v>130900</v>
      </c>
      <c r="AR34" s="61">
        <f t="shared" si="41"/>
        <v>142800</v>
      </c>
      <c r="AS34" s="35"/>
      <c r="AT34" s="34">
        <f t="shared" si="1"/>
        <v>142800</v>
      </c>
      <c r="AU34" s="34">
        <f t="shared" si="2"/>
        <v>132209</v>
      </c>
      <c r="AV34" s="34">
        <f t="shared" si="42"/>
        <v>142800</v>
      </c>
      <c r="AW34" s="35"/>
      <c r="AX34" s="34">
        <f t="shared" si="3"/>
        <v>142800</v>
      </c>
      <c r="AY34" s="34">
        <f t="shared" si="4"/>
        <v>134853.18</v>
      </c>
      <c r="AZ34" s="34">
        <f t="shared" si="43"/>
        <v>142800</v>
      </c>
      <c r="BA34" s="35"/>
      <c r="BB34" s="22"/>
      <c r="BC34" s="22"/>
      <c r="BD34" s="22"/>
      <c r="BE34" s="35"/>
      <c r="BF34" s="34">
        <f t="shared" si="45"/>
        <v>138833.33333333334</v>
      </c>
      <c r="BG34" s="30">
        <f t="shared" si="46"/>
        <v>5609.7137974132775</v>
      </c>
      <c r="BH34" s="62">
        <f t="shared" si="47"/>
        <v>4.0406101782088429E-2</v>
      </c>
      <c r="BI34" s="35"/>
      <c r="BJ34" s="34">
        <f t="shared" si="7"/>
        <v>139269.66666666666</v>
      </c>
      <c r="BK34" s="36">
        <f t="shared" si="8"/>
        <v>4992.6452796978165</v>
      </c>
      <c r="BL34" s="37">
        <f t="shared" si="61"/>
        <v>3.5848763045059948E-2</v>
      </c>
      <c r="BM34" s="35"/>
      <c r="BN34" s="34">
        <f t="shared" si="9"/>
        <v>140151.06</v>
      </c>
      <c r="BO34" s="36">
        <f t="shared" si="10"/>
        <v>3746.1668739125898</v>
      </c>
      <c r="BP34" s="37">
        <f t="shared" si="62"/>
        <v>2.672949368996988E-2</v>
      </c>
      <c r="BQ34" s="35"/>
      <c r="BR34" s="22"/>
      <c r="BS34" s="27"/>
      <c r="BT34" s="28"/>
      <c r="BV34" s="34">
        <f t="shared" si="13"/>
        <v>142800</v>
      </c>
      <c r="BW34" s="36">
        <f t="shared" si="48"/>
        <v>6114.7167009873265</v>
      </c>
      <c r="BX34" s="37">
        <f t="shared" si="63"/>
        <v>4.2820144964897243E-2</v>
      </c>
      <c r="BY34" s="35"/>
      <c r="BZ34" s="34">
        <f t="shared" si="14"/>
        <v>142800</v>
      </c>
      <c r="CA34" s="36">
        <f t="shared" si="49"/>
        <v>4588.0986662015057</v>
      </c>
      <c r="CB34" s="37">
        <f t="shared" si="64"/>
        <v>3.2129542480402701E-2</v>
      </c>
      <c r="CC34" s="35"/>
      <c r="CD34" s="22"/>
      <c r="CE34" s="27"/>
      <c r="CF34" s="28"/>
      <c r="CG34" s="35"/>
      <c r="CH34" s="63">
        <f t="shared" si="51"/>
        <v>138717.74506138466</v>
      </c>
      <c r="CI34" s="63">
        <f t="shared" si="52"/>
        <v>5610.9045204406193</v>
      </c>
      <c r="CJ34" s="62">
        <f t="shared" si="53"/>
        <v>4.0448354447786841E-2</v>
      </c>
      <c r="CK34" s="35"/>
      <c r="CL34" s="34">
        <f t="shared" si="16"/>
        <v>139178.60474279782</v>
      </c>
      <c r="CM34" s="36">
        <f t="shared" si="54"/>
        <v>4993.475659584974</v>
      </c>
      <c r="CN34" s="37">
        <f t="shared" si="55"/>
        <v>3.5878184501223598E-2</v>
      </c>
      <c r="CO34" s="35"/>
      <c r="CP34" s="34">
        <f t="shared" si="17"/>
        <v>140100.34421899111</v>
      </c>
      <c r="CQ34" s="36">
        <f t="shared" si="56"/>
        <v>3746.510154482884</v>
      </c>
      <c r="CR34" s="37">
        <f t="shared" si="57"/>
        <v>2.6741619910845522E-2</v>
      </c>
      <c r="CS34" s="35"/>
      <c r="CT34" s="22"/>
      <c r="CU34" s="27"/>
      <c r="CV34" s="28"/>
    </row>
    <row r="35" spans="1:100" ht="16.5" x14ac:dyDescent="0.25">
      <c r="A35" s="149"/>
      <c r="B35" s="150">
        <v>12</v>
      </c>
      <c r="C35" s="151" t="s">
        <v>32</v>
      </c>
      <c r="D35" s="74" t="s">
        <v>19</v>
      </c>
      <c r="E35" s="16">
        <v>300469.48356807511</v>
      </c>
      <c r="F35" s="16">
        <f t="shared" si="19"/>
        <v>57089.201877934269</v>
      </c>
      <c r="G35" s="16">
        <v>380800</v>
      </c>
      <c r="H35" s="32">
        <f t="shared" si="20"/>
        <v>357558.68544600939</v>
      </c>
      <c r="I35" s="16">
        <v>328000</v>
      </c>
      <c r="J35" s="16">
        <f t="shared" si="21"/>
        <v>62320</v>
      </c>
      <c r="K35" s="32">
        <f t="shared" si="22"/>
        <v>390320</v>
      </c>
      <c r="L35" s="16">
        <v>358400.00000000006</v>
      </c>
      <c r="M35" s="16">
        <f t="shared" si="23"/>
        <v>68096.000000000015</v>
      </c>
      <c r="N35" s="24"/>
      <c r="O35" s="16">
        <v>113120</v>
      </c>
      <c r="P35" s="17">
        <f t="shared" si="24"/>
        <v>21492.799999999999</v>
      </c>
      <c r="Q35" s="60">
        <v>133280</v>
      </c>
      <c r="R35" s="29">
        <f t="shared" si="25"/>
        <v>134612.79999999999</v>
      </c>
      <c r="S35" s="16">
        <v>115382</v>
      </c>
      <c r="T35" s="17">
        <f t="shared" si="26"/>
        <v>21922.58</v>
      </c>
      <c r="U35" s="29">
        <f t="shared" si="27"/>
        <v>137304.58000000002</v>
      </c>
      <c r="V35" s="16">
        <v>118844</v>
      </c>
      <c r="W35" s="17">
        <f t="shared" si="28"/>
        <v>22580.36</v>
      </c>
      <c r="X35" s="26"/>
      <c r="Y35" s="16">
        <v>480000</v>
      </c>
      <c r="Z35" s="17">
        <f t="shared" si="30"/>
        <v>91200</v>
      </c>
      <c r="AA35" s="17">
        <v>571200</v>
      </c>
      <c r="AB35" s="29">
        <f t="shared" si="31"/>
        <v>571200</v>
      </c>
      <c r="AC35" s="16">
        <v>480000</v>
      </c>
      <c r="AD35" s="17">
        <f t="shared" si="32"/>
        <v>91200</v>
      </c>
      <c r="AE35" s="29">
        <f t="shared" si="33"/>
        <v>571200</v>
      </c>
      <c r="AF35" s="16">
        <v>480000</v>
      </c>
      <c r="AG35" s="17">
        <f t="shared" si="34"/>
        <v>91200</v>
      </c>
      <c r="AH35" s="26"/>
      <c r="AI35" s="29">
        <f t="shared" si="36"/>
        <v>354457.16181533644</v>
      </c>
      <c r="AJ35" s="29">
        <f t="shared" si="37"/>
        <v>366274.86000000004</v>
      </c>
      <c r="AK35" s="26"/>
      <c r="AL35" s="15">
        <f t="shared" si="60"/>
        <v>301814.86754239321</v>
      </c>
      <c r="AM35" s="15">
        <f t="shared" si="38"/>
        <v>312822.519318873</v>
      </c>
      <c r="AN35" s="26"/>
      <c r="AO35" s="35"/>
      <c r="AP35" s="61">
        <f t="shared" si="39"/>
        <v>380800</v>
      </c>
      <c r="AQ35" s="61">
        <f t="shared" si="40"/>
        <v>133280</v>
      </c>
      <c r="AR35" s="61">
        <f t="shared" si="41"/>
        <v>571200</v>
      </c>
      <c r="AS35" s="35"/>
      <c r="AT35" s="34">
        <f t="shared" si="1"/>
        <v>357558.68544600939</v>
      </c>
      <c r="AU35" s="34">
        <f t="shared" si="2"/>
        <v>134612.79999999999</v>
      </c>
      <c r="AV35" s="34">
        <f t="shared" si="42"/>
        <v>571200</v>
      </c>
      <c r="AW35" s="35"/>
      <c r="AX35" s="34">
        <f t="shared" si="3"/>
        <v>390320</v>
      </c>
      <c r="AY35" s="34">
        <f t="shared" si="4"/>
        <v>137304.58000000002</v>
      </c>
      <c r="AZ35" s="34">
        <f t="shared" si="43"/>
        <v>571200</v>
      </c>
      <c r="BA35" s="35"/>
      <c r="BB35" s="22"/>
      <c r="BC35" s="22"/>
      <c r="BD35" s="22"/>
      <c r="BE35" s="35"/>
      <c r="BF35" s="34">
        <f t="shared" si="45"/>
        <v>361760</v>
      </c>
      <c r="BG35" s="30">
        <f t="shared" si="46"/>
        <v>179286.31254690545</v>
      </c>
      <c r="BH35" s="62">
        <f t="shared" si="47"/>
        <v>0.49559462778335206</v>
      </c>
      <c r="BI35" s="35"/>
      <c r="BJ35" s="34">
        <f t="shared" si="7"/>
        <v>354457.16181533644</v>
      </c>
      <c r="BK35" s="36">
        <f t="shared" si="8"/>
        <v>178249.47010222074</v>
      </c>
      <c r="BL35" s="37">
        <f t="shared" si="61"/>
        <v>0.5028801483071299</v>
      </c>
      <c r="BM35" s="35"/>
      <c r="BN35" s="34">
        <f t="shared" si="9"/>
        <v>366274.86000000004</v>
      </c>
      <c r="BO35" s="36">
        <f t="shared" si="10"/>
        <v>177951.18327312649</v>
      </c>
      <c r="BP35" s="37">
        <f t="shared" si="62"/>
        <v>0.4858405604827109</v>
      </c>
      <c r="BQ35" s="35"/>
      <c r="BR35" s="22"/>
      <c r="BS35" s="27"/>
      <c r="BT35" s="28"/>
      <c r="BV35" s="34">
        <f t="shared" si="13"/>
        <v>357558.68544600939</v>
      </c>
      <c r="BW35" s="36">
        <f t="shared" si="48"/>
        <v>178276.45116659155</v>
      </c>
      <c r="BX35" s="37">
        <f t="shared" si="63"/>
        <v>0.49859354120908611</v>
      </c>
      <c r="BY35" s="35"/>
      <c r="BZ35" s="34">
        <f t="shared" si="14"/>
        <v>390320</v>
      </c>
      <c r="CA35" s="36">
        <f t="shared" si="49"/>
        <v>179568.35017877026</v>
      </c>
      <c r="CB35" s="37">
        <f t="shared" si="64"/>
        <v>0.46005418676667925</v>
      </c>
      <c r="CC35" s="35"/>
      <c r="CD35" s="22"/>
      <c r="CE35" s="27"/>
      <c r="CF35" s="28"/>
      <c r="CG35" s="35"/>
      <c r="CH35" s="63">
        <f t="shared" si="51"/>
        <v>307196.81420307315</v>
      </c>
      <c r="CI35" s="63">
        <f t="shared" si="52"/>
        <v>187405.2376828797</v>
      </c>
      <c r="CJ35" s="62">
        <f t="shared" si="53"/>
        <v>0.61004941789205869</v>
      </c>
      <c r="CK35" s="35"/>
      <c r="CL35" s="34">
        <f t="shared" si="16"/>
        <v>301814.86754239321</v>
      </c>
      <c r="CM35" s="36">
        <f t="shared" si="54"/>
        <v>185860.3904495028</v>
      </c>
      <c r="CN35" s="37">
        <f t="shared" si="55"/>
        <v>0.61580926069984498</v>
      </c>
      <c r="CO35" s="35"/>
      <c r="CP35" s="34">
        <f t="shared" si="17"/>
        <v>312822.519318873</v>
      </c>
      <c r="CQ35" s="36">
        <f t="shared" si="56"/>
        <v>185805.74897617439</v>
      </c>
      <c r="CR35" s="37">
        <f t="shared" si="57"/>
        <v>0.5939653877244524</v>
      </c>
      <c r="CS35" s="35"/>
      <c r="CT35" s="22"/>
      <c r="CU35" s="27"/>
      <c r="CV35" s="28"/>
    </row>
    <row r="36" spans="1:100" ht="16.5" x14ac:dyDescent="0.25">
      <c r="A36" s="149"/>
      <c r="B36" s="150"/>
      <c r="C36" s="151"/>
      <c r="D36" s="74" t="s">
        <v>20</v>
      </c>
      <c r="E36" s="16">
        <v>120000</v>
      </c>
      <c r="F36" s="16">
        <f t="shared" si="19"/>
        <v>22800</v>
      </c>
      <c r="G36" s="16">
        <v>142800</v>
      </c>
      <c r="H36" s="32">
        <f t="shared" si="20"/>
        <v>142800</v>
      </c>
      <c r="I36" s="16">
        <v>120000</v>
      </c>
      <c r="J36" s="16">
        <f t="shared" si="21"/>
        <v>22800</v>
      </c>
      <c r="K36" s="32">
        <f t="shared" si="22"/>
        <v>142800</v>
      </c>
      <c r="L36" s="16">
        <v>120000</v>
      </c>
      <c r="M36" s="16">
        <f t="shared" si="23"/>
        <v>22800</v>
      </c>
      <c r="N36" s="24"/>
      <c r="O36" s="16">
        <v>45450</v>
      </c>
      <c r="P36" s="17">
        <f t="shared" si="24"/>
        <v>8635.5</v>
      </c>
      <c r="Q36" s="60">
        <v>53550</v>
      </c>
      <c r="R36" s="29">
        <f t="shared" si="25"/>
        <v>54085.5</v>
      </c>
      <c r="S36" s="16">
        <v>46359</v>
      </c>
      <c r="T36" s="17">
        <f t="shared" si="26"/>
        <v>8808.2100000000009</v>
      </c>
      <c r="U36" s="29">
        <f t="shared" si="27"/>
        <v>55167.21</v>
      </c>
      <c r="V36" s="16">
        <v>47750</v>
      </c>
      <c r="W36" s="17">
        <f t="shared" si="28"/>
        <v>9072.5</v>
      </c>
      <c r="X36" s="26"/>
      <c r="Y36" s="16">
        <v>120000</v>
      </c>
      <c r="Z36" s="17">
        <f t="shared" si="30"/>
        <v>22800</v>
      </c>
      <c r="AA36" s="17">
        <v>142800</v>
      </c>
      <c r="AB36" s="29">
        <f t="shared" si="31"/>
        <v>142800</v>
      </c>
      <c r="AC36" s="16">
        <v>120000</v>
      </c>
      <c r="AD36" s="17">
        <f t="shared" si="32"/>
        <v>22800</v>
      </c>
      <c r="AE36" s="29">
        <f t="shared" si="33"/>
        <v>142800</v>
      </c>
      <c r="AF36" s="16">
        <v>120000</v>
      </c>
      <c r="AG36" s="17">
        <f t="shared" si="34"/>
        <v>22800</v>
      </c>
      <c r="AH36" s="26"/>
      <c r="AI36" s="29">
        <f t="shared" si="36"/>
        <v>113228.5</v>
      </c>
      <c r="AJ36" s="29">
        <f t="shared" si="37"/>
        <v>113589.06999999999</v>
      </c>
      <c r="AK36" s="26"/>
      <c r="AL36" s="15">
        <f t="shared" si="60"/>
        <v>103318.73684753561</v>
      </c>
      <c r="AM36" s="15">
        <f t="shared" si="38"/>
        <v>104002.98683379458</v>
      </c>
      <c r="AN36" s="26"/>
      <c r="AO36" s="35"/>
      <c r="AP36" s="61">
        <f t="shared" si="39"/>
        <v>142800</v>
      </c>
      <c r="AQ36" s="61">
        <f t="shared" si="40"/>
        <v>53550</v>
      </c>
      <c r="AR36" s="61">
        <f t="shared" si="41"/>
        <v>142800</v>
      </c>
      <c r="AS36" s="35"/>
      <c r="AT36" s="34">
        <f t="shared" si="1"/>
        <v>142800</v>
      </c>
      <c r="AU36" s="34">
        <f t="shared" si="2"/>
        <v>54085.5</v>
      </c>
      <c r="AV36" s="34">
        <f t="shared" si="42"/>
        <v>142800</v>
      </c>
      <c r="AW36" s="35"/>
      <c r="AX36" s="34">
        <f t="shared" si="3"/>
        <v>142800</v>
      </c>
      <c r="AY36" s="34">
        <f t="shared" si="4"/>
        <v>55167.21</v>
      </c>
      <c r="AZ36" s="34">
        <f t="shared" si="43"/>
        <v>142800</v>
      </c>
      <c r="BA36" s="35"/>
      <c r="BB36" s="22"/>
      <c r="BC36" s="22"/>
      <c r="BD36" s="22"/>
      <c r="BE36" s="35"/>
      <c r="BF36" s="34">
        <f t="shared" si="45"/>
        <v>113050</v>
      </c>
      <c r="BG36" s="30">
        <f t="shared" si="46"/>
        <v>42072.853480599581</v>
      </c>
      <c r="BH36" s="62">
        <f t="shared" si="47"/>
        <v>0.37216146378239345</v>
      </c>
      <c r="BI36" s="35"/>
      <c r="BJ36" s="34">
        <f t="shared" si="7"/>
        <v>113228.5</v>
      </c>
      <c r="BK36" s="36">
        <f t="shared" si="8"/>
        <v>41820.416359715979</v>
      </c>
      <c r="BL36" s="37">
        <f t="shared" si="61"/>
        <v>0.36934531818151772</v>
      </c>
      <c r="BM36" s="35"/>
      <c r="BN36" s="34">
        <f t="shared" si="9"/>
        <v>113589.06999999999</v>
      </c>
      <c r="BO36" s="36">
        <f t="shared" si="10"/>
        <v>41310.493375531129</v>
      </c>
      <c r="BP36" s="37">
        <f t="shared" si="62"/>
        <v>0.36368370104210845</v>
      </c>
      <c r="BQ36" s="35"/>
      <c r="BR36" s="22"/>
      <c r="BS36" s="27"/>
      <c r="BT36" s="28"/>
      <c r="BV36" s="34">
        <f t="shared" si="13"/>
        <v>142800</v>
      </c>
      <c r="BW36" s="36">
        <f t="shared" si="48"/>
        <v>51219.340456023056</v>
      </c>
      <c r="BX36" s="37">
        <f t="shared" si="63"/>
        <v>0.35867885473405503</v>
      </c>
      <c r="BY36" s="35"/>
      <c r="BZ36" s="34">
        <f t="shared" si="14"/>
        <v>142800</v>
      </c>
      <c r="CA36" s="36">
        <f t="shared" si="49"/>
        <v>50594.81489633795</v>
      </c>
      <c r="CB36" s="37">
        <f t="shared" si="64"/>
        <v>0.35430542644494362</v>
      </c>
      <c r="CC36" s="35"/>
      <c r="CD36" s="22"/>
      <c r="CE36" s="27"/>
      <c r="CF36" s="28"/>
      <c r="CG36" s="35"/>
      <c r="CH36" s="63">
        <f t="shared" si="51"/>
        <v>102976.61931994896</v>
      </c>
      <c r="CI36" s="63">
        <f t="shared" si="52"/>
        <v>43261.969422637543</v>
      </c>
      <c r="CJ36" s="62">
        <f t="shared" si="53"/>
        <v>0.4201144852912907</v>
      </c>
      <c r="CK36" s="35"/>
      <c r="CL36" s="34">
        <f t="shared" si="16"/>
        <v>103318.73684753561</v>
      </c>
      <c r="CM36" s="36">
        <f t="shared" si="54"/>
        <v>42978.49032060038</v>
      </c>
      <c r="CN36" s="37">
        <f t="shared" si="55"/>
        <v>0.41597963382017011</v>
      </c>
      <c r="CO36" s="35"/>
      <c r="CP36" s="34">
        <f t="shared" si="17"/>
        <v>104002.98683379458</v>
      </c>
      <c r="CQ36" s="36">
        <f t="shared" si="56"/>
        <v>42408.134283403779</v>
      </c>
      <c r="CR36" s="37">
        <f t="shared" si="57"/>
        <v>0.40775881130390518</v>
      </c>
      <c r="CS36" s="35"/>
      <c r="CT36" s="22"/>
      <c r="CU36" s="27"/>
      <c r="CV36" s="28"/>
    </row>
    <row r="37" spans="1:100" ht="16.5" x14ac:dyDescent="0.25">
      <c r="A37" s="149"/>
      <c r="B37" s="150">
        <v>13</v>
      </c>
      <c r="C37" s="151" t="s">
        <v>33</v>
      </c>
      <c r="D37" s="74" t="s">
        <v>19</v>
      </c>
      <c r="E37" s="16">
        <v>396244.1314553991</v>
      </c>
      <c r="F37" s="16">
        <f t="shared" si="19"/>
        <v>75286.384976525835</v>
      </c>
      <c r="G37" s="16">
        <v>502180</v>
      </c>
      <c r="H37" s="32">
        <f t="shared" si="20"/>
        <v>471530.51643192495</v>
      </c>
      <c r="I37" s="16">
        <v>432549.99999999994</v>
      </c>
      <c r="J37" s="16">
        <f t="shared" si="21"/>
        <v>82184.499999999985</v>
      </c>
      <c r="K37" s="32">
        <f t="shared" si="22"/>
        <v>514734.49999999994</v>
      </c>
      <c r="L37" s="16">
        <v>472640.00000000006</v>
      </c>
      <c r="M37" s="16">
        <f t="shared" si="23"/>
        <v>89801.600000000006</v>
      </c>
      <c r="N37" s="24"/>
      <c r="O37" s="16">
        <v>113120</v>
      </c>
      <c r="P37" s="17">
        <f t="shared" si="24"/>
        <v>21492.799999999999</v>
      </c>
      <c r="Q37" s="60">
        <v>133280</v>
      </c>
      <c r="R37" s="29">
        <f t="shared" si="25"/>
        <v>134612.79999999999</v>
      </c>
      <c r="S37" s="16">
        <v>115382</v>
      </c>
      <c r="T37" s="17">
        <f t="shared" si="26"/>
        <v>21922.58</v>
      </c>
      <c r="U37" s="29">
        <f t="shared" si="27"/>
        <v>137304.58000000002</v>
      </c>
      <c r="V37" s="16">
        <v>118844</v>
      </c>
      <c r="W37" s="17">
        <f t="shared" si="28"/>
        <v>22580.36</v>
      </c>
      <c r="X37" s="26"/>
      <c r="Y37" s="16">
        <v>70000</v>
      </c>
      <c r="Z37" s="17">
        <f t="shared" si="30"/>
        <v>13300</v>
      </c>
      <c r="AA37" s="17">
        <v>83300</v>
      </c>
      <c r="AB37" s="29">
        <f t="shared" si="31"/>
        <v>83300</v>
      </c>
      <c r="AC37" s="16">
        <v>70000</v>
      </c>
      <c r="AD37" s="17">
        <f t="shared" si="32"/>
        <v>13300</v>
      </c>
      <c r="AE37" s="29">
        <f t="shared" si="33"/>
        <v>83300</v>
      </c>
      <c r="AF37" s="16">
        <v>70000</v>
      </c>
      <c r="AG37" s="17">
        <f t="shared" si="34"/>
        <v>13300</v>
      </c>
      <c r="AH37" s="26"/>
      <c r="AI37" s="29">
        <f t="shared" si="36"/>
        <v>229814.43881064164</v>
      </c>
      <c r="AJ37" s="29">
        <f t="shared" si="37"/>
        <v>245113.02666666664</v>
      </c>
      <c r="AK37" s="26"/>
      <c r="AL37" s="15">
        <f t="shared" si="60"/>
        <v>174212.93118260775</v>
      </c>
      <c r="AM37" s="15">
        <f t="shared" si="38"/>
        <v>180566.74435633622</v>
      </c>
      <c r="AN37" s="26"/>
      <c r="AO37" s="35"/>
      <c r="AP37" s="61">
        <f t="shared" si="39"/>
        <v>502180</v>
      </c>
      <c r="AQ37" s="61">
        <f t="shared" si="40"/>
        <v>133280</v>
      </c>
      <c r="AR37" s="61">
        <f t="shared" si="41"/>
        <v>83300</v>
      </c>
      <c r="AS37" s="35"/>
      <c r="AT37" s="34">
        <f t="shared" si="1"/>
        <v>471530.51643192495</v>
      </c>
      <c r="AU37" s="34">
        <f t="shared" si="2"/>
        <v>134612.79999999999</v>
      </c>
      <c r="AV37" s="34">
        <f t="shared" si="42"/>
        <v>83300</v>
      </c>
      <c r="AW37" s="35"/>
      <c r="AX37" s="34">
        <f t="shared" si="3"/>
        <v>514734.49999999994</v>
      </c>
      <c r="AY37" s="34">
        <f t="shared" si="4"/>
        <v>137304.58000000002</v>
      </c>
      <c r="AZ37" s="34">
        <f t="shared" si="43"/>
        <v>83300</v>
      </c>
      <c r="BA37" s="35"/>
      <c r="BB37" s="22"/>
      <c r="BC37" s="22"/>
      <c r="BD37" s="22"/>
      <c r="BE37" s="35"/>
      <c r="BF37" s="34">
        <f t="shared" si="45"/>
        <v>239586.66666666666</v>
      </c>
      <c r="BG37" s="30">
        <f t="shared" si="46"/>
        <v>186799.25790954192</v>
      </c>
      <c r="BH37" s="62">
        <f t="shared" si="47"/>
        <v>0.77967301147618928</v>
      </c>
      <c r="BI37" s="35"/>
      <c r="BJ37" s="34">
        <f t="shared" si="7"/>
        <v>229814.43881064164</v>
      </c>
      <c r="BK37" s="36">
        <f t="shared" si="8"/>
        <v>172198.04005160974</v>
      </c>
      <c r="BL37" s="37">
        <f t="shared" si="61"/>
        <v>0.74929165000591791</v>
      </c>
      <c r="BM37" s="35"/>
      <c r="BN37" s="34">
        <f t="shared" si="9"/>
        <v>245113.02666666664</v>
      </c>
      <c r="BO37" s="36">
        <f t="shared" si="10"/>
        <v>191921.73374767834</v>
      </c>
      <c r="BP37" s="37">
        <f t="shared" si="62"/>
        <v>0.78299279462072802</v>
      </c>
      <c r="BQ37" s="35"/>
      <c r="BR37" s="22"/>
      <c r="BS37" s="27"/>
      <c r="BT37" s="28"/>
      <c r="BV37" s="34">
        <f t="shared" si="13"/>
        <v>134612.79999999999</v>
      </c>
      <c r="BW37" s="36">
        <f t="shared" si="48"/>
        <v>196762.59052433638</v>
      </c>
      <c r="BX37" s="37">
        <f t="shared" si="63"/>
        <v>1.4616930226868203</v>
      </c>
      <c r="BY37" s="35"/>
      <c r="BZ37" s="34">
        <f t="shared" si="14"/>
        <v>137304.58000000002</v>
      </c>
      <c r="CA37" s="36">
        <f t="shared" si="49"/>
        <v>220128.62843663531</v>
      </c>
      <c r="CB37" s="37">
        <f t="shared" si="64"/>
        <v>1.6032140256110559</v>
      </c>
      <c r="CC37" s="35"/>
      <c r="CD37" s="22"/>
      <c r="CE37" s="27"/>
      <c r="CF37" s="28"/>
      <c r="CG37" s="35"/>
      <c r="CH37" s="63">
        <f t="shared" si="51"/>
        <v>177319.48690287489</v>
      </c>
      <c r="CI37" s="63">
        <f t="shared" si="52"/>
        <v>196903.94722120708</v>
      </c>
      <c r="CJ37" s="62">
        <f t="shared" si="53"/>
        <v>1.1104473098834275</v>
      </c>
      <c r="CK37" s="35"/>
      <c r="CL37" s="34">
        <f t="shared" si="16"/>
        <v>174212.93118260775</v>
      </c>
      <c r="CM37" s="36">
        <f t="shared" si="54"/>
        <v>180952.18331958892</v>
      </c>
      <c r="CN37" s="37">
        <f t="shared" si="55"/>
        <v>1.0386839948747386</v>
      </c>
      <c r="CO37" s="35"/>
      <c r="CP37" s="34">
        <f t="shared" si="17"/>
        <v>180566.74435633622</v>
      </c>
      <c r="CQ37" s="36">
        <f t="shared" si="56"/>
        <v>202484.99807343658</v>
      </c>
      <c r="CR37" s="37">
        <f t="shared" si="57"/>
        <v>1.1213858830718362</v>
      </c>
      <c r="CS37" s="35"/>
      <c r="CT37" s="22"/>
      <c r="CU37" s="27"/>
      <c r="CV37" s="28"/>
    </row>
    <row r="38" spans="1:100" ht="16.5" x14ac:dyDescent="0.25">
      <c r="A38" s="149"/>
      <c r="B38" s="150"/>
      <c r="C38" s="151"/>
      <c r="D38" s="74" t="s">
        <v>20</v>
      </c>
      <c r="E38" s="16">
        <v>85000</v>
      </c>
      <c r="F38" s="16">
        <f t="shared" si="19"/>
        <v>16150</v>
      </c>
      <c r="G38" s="16">
        <v>101150</v>
      </c>
      <c r="H38" s="32">
        <f t="shared" si="20"/>
        <v>101150</v>
      </c>
      <c r="I38" s="16">
        <v>85000</v>
      </c>
      <c r="J38" s="16">
        <f t="shared" si="21"/>
        <v>16150</v>
      </c>
      <c r="K38" s="32">
        <f t="shared" si="22"/>
        <v>101150</v>
      </c>
      <c r="L38" s="16">
        <v>85000</v>
      </c>
      <c r="M38" s="16">
        <f t="shared" si="23"/>
        <v>16150</v>
      </c>
      <c r="N38" s="24"/>
      <c r="O38" s="16">
        <v>45450</v>
      </c>
      <c r="P38" s="17">
        <f t="shared" si="24"/>
        <v>8635.5</v>
      </c>
      <c r="Q38" s="60">
        <v>53550</v>
      </c>
      <c r="R38" s="29">
        <f t="shared" si="25"/>
        <v>54085.5</v>
      </c>
      <c r="S38" s="16">
        <v>46359</v>
      </c>
      <c r="T38" s="17">
        <f t="shared" si="26"/>
        <v>8808.2100000000009</v>
      </c>
      <c r="U38" s="29">
        <f t="shared" si="27"/>
        <v>55167.21</v>
      </c>
      <c r="V38" s="16">
        <v>47750</v>
      </c>
      <c r="W38" s="17">
        <f t="shared" si="28"/>
        <v>9072.5</v>
      </c>
      <c r="X38" s="26"/>
      <c r="Y38" s="16">
        <v>80000</v>
      </c>
      <c r="Z38" s="17">
        <f t="shared" si="30"/>
        <v>15200</v>
      </c>
      <c r="AA38" s="17">
        <v>95200</v>
      </c>
      <c r="AB38" s="29">
        <f t="shared" si="31"/>
        <v>95200</v>
      </c>
      <c r="AC38" s="16">
        <v>80000</v>
      </c>
      <c r="AD38" s="17">
        <f t="shared" si="32"/>
        <v>15200</v>
      </c>
      <c r="AE38" s="29">
        <f t="shared" si="33"/>
        <v>95200</v>
      </c>
      <c r="AF38" s="16">
        <v>80000</v>
      </c>
      <c r="AG38" s="17">
        <f t="shared" si="34"/>
        <v>15200</v>
      </c>
      <c r="AH38" s="26"/>
      <c r="AI38" s="29">
        <f t="shared" si="36"/>
        <v>83478.5</v>
      </c>
      <c r="AJ38" s="29">
        <f t="shared" si="37"/>
        <v>83839.069999999992</v>
      </c>
      <c r="AK38" s="26"/>
      <c r="AL38" s="15">
        <f t="shared" si="60"/>
        <v>80456.517058352954</v>
      </c>
      <c r="AM38" s="15">
        <f t="shared" si="38"/>
        <v>80989.357203048698</v>
      </c>
      <c r="AN38" s="26"/>
      <c r="AO38" s="35"/>
      <c r="AP38" s="61">
        <f t="shared" si="39"/>
        <v>101150</v>
      </c>
      <c r="AQ38" s="61">
        <f t="shared" si="40"/>
        <v>53550</v>
      </c>
      <c r="AR38" s="61">
        <f t="shared" si="41"/>
        <v>95200</v>
      </c>
      <c r="AS38" s="35"/>
      <c r="AT38" s="34">
        <f t="shared" si="1"/>
        <v>101150</v>
      </c>
      <c r="AU38" s="34">
        <f t="shared" si="2"/>
        <v>54085.5</v>
      </c>
      <c r="AV38" s="34">
        <f t="shared" si="42"/>
        <v>95200</v>
      </c>
      <c r="AW38" s="35"/>
      <c r="AX38" s="34">
        <f t="shared" si="3"/>
        <v>101150</v>
      </c>
      <c r="AY38" s="34">
        <f t="shared" si="4"/>
        <v>55167.21</v>
      </c>
      <c r="AZ38" s="34">
        <f t="shared" si="43"/>
        <v>95200</v>
      </c>
      <c r="BA38" s="35"/>
      <c r="BB38" s="22"/>
      <c r="BC38" s="22"/>
      <c r="BD38" s="22"/>
      <c r="BE38" s="35"/>
      <c r="BF38" s="34">
        <f t="shared" si="45"/>
        <v>83300</v>
      </c>
      <c r="BG38" s="30">
        <f t="shared" si="46"/>
        <v>21176.205199862103</v>
      </c>
      <c r="BH38" s="62">
        <f t="shared" si="47"/>
        <v>0.2542161488578884</v>
      </c>
      <c r="BI38" s="35"/>
      <c r="BJ38" s="34">
        <f t="shared" si="7"/>
        <v>83478.5</v>
      </c>
      <c r="BK38" s="36">
        <f t="shared" si="8"/>
        <v>20925.454383756321</v>
      </c>
      <c r="BL38" s="37">
        <f t="shared" si="61"/>
        <v>0.25066878757711653</v>
      </c>
      <c r="BM38" s="35"/>
      <c r="BN38" s="34">
        <f t="shared" si="9"/>
        <v>83839.069999999992</v>
      </c>
      <c r="BO38" s="36">
        <f t="shared" si="10"/>
        <v>20419.064488767992</v>
      </c>
      <c r="BP38" s="37">
        <f t="shared" si="62"/>
        <v>0.24355070361310061</v>
      </c>
      <c r="BQ38" s="35"/>
      <c r="BR38" s="22"/>
      <c r="BS38" s="27"/>
      <c r="BT38" s="28"/>
      <c r="BV38" s="34">
        <f t="shared" si="13"/>
        <v>95200</v>
      </c>
      <c r="BW38" s="36">
        <f t="shared" si="48"/>
        <v>23984.749392409056</v>
      </c>
      <c r="BX38" s="37">
        <f t="shared" si="63"/>
        <v>0.25194064487824641</v>
      </c>
      <c r="BY38" s="35"/>
      <c r="BZ38" s="34">
        <f t="shared" si="14"/>
        <v>95200</v>
      </c>
      <c r="CA38" s="36">
        <f t="shared" si="49"/>
        <v>23366.833868998314</v>
      </c>
      <c r="CB38" s="37">
        <f t="shared" si="64"/>
        <v>0.24544993559872177</v>
      </c>
      <c r="CC38" s="35"/>
      <c r="CD38" s="22"/>
      <c r="CE38" s="27"/>
      <c r="CF38" s="28"/>
      <c r="CG38" s="35"/>
      <c r="CH38" s="63">
        <f t="shared" si="51"/>
        <v>80190.102799583459</v>
      </c>
      <c r="CI38" s="63">
        <f t="shared" si="52"/>
        <v>21403.343833705643</v>
      </c>
      <c r="CJ38" s="62">
        <f t="shared" si="53"/>
        <v>0.26690754951640766</v>
      </c>
      <c r="CK38" s="35"/>
      <c r="CL38" s="34">
        <f t="shared" si="16"/>
        <v>80456.517058352954</v>
      </c>
      <c r="CM38" s="36">
        <f t="shared" si="54"/>
        <v>21142.540577382664</v>
      </c>
      <c r="CN38" s="37">
        <f t="shared" si="55"/>
        <v>0.2627822002541888</v>
      </c>
      <c r="CO38" s="35"/>
      <c r="CP38" s="34">
        <f t="shared" si="17"/>
        <v>80989.357203048698</v>
      </c>
      <c r="CQ38" s="36">
        <f t="shared" si="56"/>
        <v>20616.96043604815</v>
      </c>
      <c r="CR38" s="37">
        <f t="shared" si="57"/>
        <v>0.25456382354485535</v>
      </c>
      <c r="CS38" s="35"/>
      <c r="CT38" s="22"/>
      <c r="CU38" s="27"/>
      <c r="CV38" s="28"/>
    </row>
    <row r="39" spans="1:100" ht="16.5" x14ac:dyDescent="0.25">
      <c r="A39" s="149"/>
      <c r="B39" s="150">
        <v>14</v>
      </c>
      <c r="C39" s="151" t="s">
        <v>34</v>
      </c>
      <c r="D39" s="74" t="s">
        <v>19</v>
      </c>
      <c r="E39" s="16">
        <v>300469.48356807511</v>
      </c>
      <c r="F39" s="16">
        <f t="shared" si="19"/>
        <v>57089.201877934269</v>
      </c>
      <c r="G39" s="16">
        <v>380800</v>
      </c>
      <c r="H39" s="32">
        <f t="shared" si="20"/>
        <v>357558.68544600939</v>
      </c>
      <c r="I39" s="16">
        <v>328000</v>
      </c>
      <c r="J39" s="16">
        <f t="shared" si="21"/>
        <v>62320</v>
      </c>
      <c r="K39" s="32">
        <f t="shared" si="22"/>
        <v>390320</v>
      </c>
      <c r="L39" s="16">
        <v>358400.00000000006</v>
      </c>
      <c r="M39" s="16">
        <f t="shared" si="23"/>
        <v>68096.000000000015</v>
      </c>
      <c r="N39" s="24"/>
      <c r="O39" s="16">
        <v>236340</v>
      </c>
      <c r="P39" s="17">
        <f t="shared" si="24"/>
        <v>44904.6</v>
      </c>
      <c r="Q39" s="60">
        <v>278460</v>
      </c>
      <c r="R39" s="29">
        <f t="shared" si="25"/>
        <v>281244.59999999998</v>
      </c>
      <c r="S39" s="16">
        <v>241067</v>
      </c>
      <c r="T39" s="17">
        <f t="shared" si="26"/>
        <v>45802.73</v>
      </c>
      <c r="U39" s="29">
        <f t="shared" si="27"/>
        <v>286869.73</v>
      </c>
      <c r="V39" s="16">
        <v>248299</v>
      </c>
      <c r="W39" s="17">
        <f t="shared" si="28"/>
        <v>47176.81</v>
      </c>
      <c r="X39" s="26"/>
      <c r="Y39" s="16">
        <v>140000</v>
      </c>
      <c r="Z39" s="17">
        <f t="shared" si="30"/>
        <v>26600</v>
      </c>
      <c r="AA39" s="17">
        <v>166600</v>
      </c>
      <c r="AB39" s="29">
        <f t="shared" si="31"/>
        <v>166600</v>
      </c>
      <c r="AC39" s="16">
        <v>140000</v>
      </c>
      <c r="AD39" s="17">
        <f t="shared" si="32"/>
        <v>26600</v>
      </c>
      <c r="AE39" s="29">
        <f t="shared" si="33"/>
        <v>166600</v>
      </c>
      <c r="AF39" s="16">
        <v>140000</v>
      </c>
      <c r="AG39" s="17">
        <f t="shared" si="34"/>
        <v>26600</v>
      </c>
      <c r="AH39" s="26"/>
      <c r="AI39" s="29">
        <f t="shared" si="36"/>
        <v>268467.76181533647</v>
      </c>
      <c r="AJ39" s="29">
        <f t="shared" si="37"/>
        <v>281263.24333333335</v>
      </c>
      <c r="AK39" s="26"/>
      <c r="AL39" s="15">
        <f t="shared" si="60"/>
        <v>255879.50812039222</v>
      </c>
      <c r="AM39" s="15">
        <f t="shared" si="38"/>
        <v>265212.20660426555</v>
      </c>
      <c r="AN39" s="26"/>
      <c r="AO39" s="35"/>
      <c r="AP39" s="61">
        <f t="shared" si="39"/>
        <v>380800</v>
      </c>
      <c r="AQ39" s="61">
        <f t="shared" si="40"/>
        <v>278460</v>
      </c>
      <c r="AR39" s="61">
        <f t="shared" si="41"/>
        <v>166600</v>
      </c>
      <c r="AS39" s="35"/>
      <c r="AT39" s="34">
        <f t="shared" si="1"/>
        <v>357558.68544600939</v>
      </c>
      <c r="AU39" s="34">
        <f t="shared" si="2"/>
        <v>281244.59999999998</v>
      </c>
      <c r="AV39" s="34">
        <f t="shared" si="42"/>
        <v>166600</v>
      </c>
      <c r="AW39" s="35"/>
      <c r="AX39" s="34">
        <f t="shared" si="3"/>
        <v>390320</v>
      </c>
      <c r="AY39" s="34">
        <f t="shared" si="4"/>
        <v>286869.73</v>
      </c>
      <c r="AZ39" s="34">
        <f t="shared" si="43"/>
        <v>166600</v>
      </c>
      <c r="BA39" s="35"/>
      <c r="BB39" s="22"/>
      <c r="BC39" s="22"/>
      <c r="BD39" s="22"/>
      <c r="BE39" s="35"/>
      <c r="BF39" s="34">
        <f t="shared" si="45"/>
        <v>275286.66666666669</v>
      </c>
      <c r="BG39" s="30">
        <f t="shared" si="46"/>
        <v>87475.568144609511</v>
      </c>
      <c r="BH39" s="62">
        <f t="shared" si="47"/>
        <v>0.31776173253799495</v>
      </c>
      <c r="BI39" s="35"/>
      <c r="BJ39" s="34">
        <f t="shared" si="7"/>
        <v>268467.76181533647</v>
      </c>
      <c r="BK39" s="36">
        <f t="shared" si="8"/>
        <v>78480.318476735629</v>
      </c>
      <c r="BL39" s="37">
        <f t="shared" si="61"/>
        <v>0.2923267879393196</v>
      </c>
      <c r="BM39" s="35"/>
      <c r="BN39" s="34">
        <f t="shared" si="9"/>
        <v>281263.24333333335</v>
      </c>
      <c r="BO39" s="36">
        <f t="shared" si="10"/>
        <v>91419.30547230388</v>
      </c>
      <c r="BP39" s="37">
        <f t="shared" si="62"/>
        <v>0.3250311145845679</v>
      </c>
      <c r="BQ39" s="35"/>
      <c r="BR39" s="22"/>
      <c r="BS39" s="27"/>
      <c r="BT39" s="28"/>
      <c r="BV39" s="34">
        <f t="shared" si="13"/>
        <v>281244.59999999998</v>
      </c>
      <c r="BW39" s="36">
        <f t="shared" si="48"/>
        <v>79513.571056813569</v>
      </c>
      <c r="BX39" s="37">
        <f t="shared" si="63"/>
        <v>0.28272034754378778</v>
      </c>
      <c r="BY39" s="35"/>
      <c r="BZ39" s="34">
        <f t="shared" si="14"/>
        <v>286869.73</v>
      </c>
      <c r="CA39" s="36">
        <f t="shared" si="49"/>
        <v>91591.059093024654</v>
      </c>
      <c r="CB39" s="37">
        <f t="shared" si="64"/>
        <v>0.31927753093024019</v>
      </c>
      <c r="CC39" s="35"/>
      <c r="CD39" s="22"/>
      <c r="CE39" s="27"/>
      <c r="CF39" s="28"/>
      <c r="CG39" s="35"/>
      <c r="CH39" s="63">
        <f t="shared" si="51"/>
        <v>260442.33789573962</v>
      </c>
      <c r="CI39" s="63">
        <f t="shared" si="52"/>
        <v>88726.146760025556</v>
      </c>
      <c r="CJ39" s="62">
        <f t="shared" si="53"/>
        <v>0.3406748206796717</v>
      </c>
      <c r="CK39" s="35"/>
      <c r="CL39" s="34">
        <f t="shared" si="16"/>
        <v>255879.50812039222</v>
      </c>
      <c r="CM39" s="36">
        <f t="shared" si="54"/>
        <v>79483.485827548735</v>
      </c>
      <c r="CN39" s="37">
        <f t="shared" si="55"/>
        <v>0.31062857049948478</v>
      </c>
      <c r="CO39" s="35"/>
      <c r="CP39" s="34">
        <f t="shared" si="17"/>
        <v>265212.20660426555</v>
      </c>
      <c r="CQ39" s="36">
        <f t="shared" si="56"/>
        <v>92817.698706207448</v>
      </c>
      <c r="CR39" s="37">
        <f t="shared" si="57"/>
        <v>0.3499752137906107</v>
      </c>
      <c r="CS39" s="35"/>
      <c r="CT39" s="22"/>
      <c r="CU39" s="27"/>
      <c r="CV39" s="28"/>
    </row>
    <row r="40" spans="1:100" ht="16.5" x14ac:dyDescent="0.25">
      <c r="A40" s="149"/>
      <c r="B40" s="150"/>
      <c r="C40" s="151"/>
      <c r="D40" s="74" t="s">
        <v>20</v>
      </c>
      <c r="E40" s="16">
        <v>85000</v>
      </c>
      <c r="F40" s="16">
        <f t="shared" si="19"/>
        <v>16150</v>
      </c>
      <c r="G40" s="16">
        <v>101150</v>
      </c>
      <c r="H40" s="32">
        <f t="shared" si="20"/>
        <v>101150</v>
      </c>
      <c r="I40" s="16">
        <v>85000</v>
      </c>
      <c r="J40" s="16">
        <f t="shared" si="21"/>
        <v>16150</v>
      </c>
      <c r="K40" s="32">
        <f t="shared" si="22"/>
        <v>101150</v>
      </c>
      <c r="L40" s="16">
        <v>85000</v>
      </c>
      <c r="M40" s="16">
        <f t="shared" si="23"/>
        <v>16150</v>
      </c>
      <c r="N40" s="24"/>
      <c r="O40" s="16">
        <v>65650</v>
      </c>
      <c r="P40" s="17">
        <f t="shared" si="24"/>
        <v>12473.5</v>
      </c>
      <c r="Q40" s="60">
        <v>77350</v>
      </c>
      <c r="R40" s="29">
        <f t="shared" si="25"/>
        <v>78123.5</v>
      </c>
      <c r="S40" s="16">
        <v>66963</v>
      </c>
      <c r="T40" s="17">
        <f t="shared" si="26"/>
        <v>12722.97</v>
      </c>
      <c r="U40" s="29">
        <f t="shared" si="27"/>
        <v>79685.97</v>
      </c>
      <c r="V40" s="16">
        <v>68972</v>
      </c>
      <c r="W40" s="17">
        <f t="shared" si="28"/>
        <v>13104.68</v>
      </c>
      <c r="X40" s="26"/>
      <c r="Y40" s="16">
        <v>120000</v>
      </c>
      <c r="Z40" s="17">
        <f t="shared" si="30"/>
        <v>22800</v>
      </c>
      <c r="AA40" s="17">
        <v>142800</v>
      </c>
      <c r="AB40" s="29">
        <f t="shared" si="31"/>
        <v>142800</v>
      </c>
      <c r="AC40" s="16">
        <v>120000</v>
      </c>
      <c r="AD40" s="17">
        <f t="shared" si="32"/>
        <v>22800</v>
      </c>
      <c r="AE40" s="29">
        <f t="shared" si="33"/>
        <v>142800</v>
      </c>
      <c r="AF40" s="16">
        <v>120000</v>
      </c>
      <c r="AG40" s="17">
        <f t="shared" si="34"/>
        <v>22800</v>
      </c>
      <c r="AH40" s="26"/>
      <c r="AI40" s="29">
        <f t="shared" si="36"/>
        <v>107357.83333333333</v>
      </c>
      <c r="AJ40" s="29">
        <f t="shared" si="37"/>
        <v>107878.65666666666</v>
      </c>
      <c r="AK40" s="26"/>
      <c r="AL40" s="15">
        <f t="shared" si="60"/>
        <v>104109.87589857668</v>
      </c>
      <c r="AM40" s="15">
        <f t="shared" si="38"/>
        <v>104799.36536899235</v>
      </c>
      <c r="AN40" s="26"/>
      <c r="AO40" s="35"/>
      <c r="AP40" s="61">
        <f t="shared" si="39"/>
        <v>101150</v>
      </c>
      <c r="AQ40" s="61">
        <f t="shared" si="40"/>
        <v>77350</v>
      </c>
      <c r="AR40" s="61">
        <f t="shared" si="41"/>
        <v>142800</v>
      </c>
      <c r="AS40" s="35"/>
      <c r="AT40" s="34">
        <f t="shared" si="1"/>
        <v>101150</v>
      </c>
      <c r="AU40" s="34">
        <f t="shared" si="2"/>
        <v>78123.5</v>
      </c>
      <c r="AV40" s="34">
        <f t="shared" si="42"/>
        <v>142800</v>
      </c>
      <c r="AW40" s="35"/>
      <c r="AX40" s="34">
        <f t="shared" si="3"/>
        <v>101150</v>
      </c>
      <c r="AY40" s="34">
        <f t="shared" si="4"/>
        <v>79685.97</v>
      </c>
      <c r="AZ40" s="34">
        <f t="shared" si="43"/>
        <v>142800</v>
      </c>
      <c r="BA40" s="35"/>
      <c r="BB40" s="22"/>
      <c r="BC40" s="22"/>
      <c r="BD40" s="22"/>
      <c r="BE40" s="35"/>
      <c r="BF40" s="34">
        <f t="shared" si="45"/>
        <v>107100</v>
      </c>
      <c r="BG40" s="30">
        <f t="shared" si="46"/>
        <v>27049.060365688612</v>
      </c>
      <c r="BH40" s="62">
        <f t="shared" si="47"/>
        <v>0.25255892031455285</v>
      </c>
      <c r="BI40" s="35"/>
      <c r="BJ40" s="34">
        <f t="shared" si="7"/>
        <v>107357.83333333333</v>
      </c>
      <c r="BK40" s="36">
        <f t="shared" si="8"/>
        <v>26766.462959996952</v>
      </c>
      <c r="BL40" s="37">
        <f t="shared" si="61"/>
        <v>0.24932007408244036</v>
      </c>
      <c r="BM40" s="35"/>
      <c r="BN40" s="34">
        <f t="shared" si="9"/>
        <v>107878.65666666666</v>
      </c>
      <c r="BO40" s="36">
        <f t="shared" si="10"/>
        <v>26201.797789638211</v>
      </c>
      <c r="BP40" s="37">
        <f t="shared" si="62"/>
        <v>0.24288212885889859</v>
      </c>
      <c r="BQ40" s="35"/>
      <c r="BR40" s="22"/>
      <c r="BS40" s="27"/>
      <c r="BT40" s="28"/>
      <c r="BV40" s="34">
        <f t="shared" si="13"/>
        <v>101150</v>
      </c>
      <c r="BW40" s="36">
        <f t="shared" si="48"/>
        <v>27476.912746582962</v>
      </c>
      <c r="BX40" s="37">
        <f t="shared" si="63"/>
        <v>0.27164520757867489</v>
      </c>
      <c r="BY40" s="35"/>
      <c r="BZ40" s="34">
        <f t="shared" si="14"/>
        <v>101150</v>
      </c>
      <c r="CA40" s="36">
        <f t="shared" si="49"/>
        <v>27051.969021625147</v>
      </c>
      <c r="CB40" s="37">
        <f t="shared" si="64"/>
        <v>0.26744408325877556</v>
      </c>
      <c r="CC40" s="35"/>
      <c r="CD40" s="22"/>
      <c r="CE40" s="27"/>
      <c r="CF40" s="28"/>
      <c r="CG40" s="35"/>
      <c r="CH40" s="63">
        <f t="shared" si="51"/>
        <v>103765.13868607732</v>
      </c>
      <c r="CI40" s="63">
        <f t="shared" si="52"/>
        <v>27253.861499790532</v>
      </c>
      <c r="CJ40" s="62">
        <f t="shared" si="53"/>
        <v>0.26264949717112762</v>
      </c>
      <c r="CK40" s="35"/>
      <c r="CL40" s="34">
        <f t="shared" si="16"/>
        <v>104109.87589857668</v>
      </c>
      <c r="CM40" s="36">
        <f t="shared" si="54"/>
        <v>26962.803394433598</v>
      </c>
      <c r="CN40" s="37">
        <f t="shared" si="55"/>
        <v>0.25898410848842646</v>
      </c>
      <c r="CO40" s="35"/>
      <c r="CP40" s="34">
        <f t="shared" si="17"/>
        <v>104799.36536899235</v>
      </c>
      <c r="CQ40" s="36">
        <f t="shared" si="56"/>
        <v>26382.119746241424</v>
      </c>
      <c r="CR40" s="37">
        <f t="shared" si="57"/>
        <v>0.25173930828065172</v>
      </c>
      <c r="CS40" s="35"/>
      <c r="CT40" s="22"/>
      <c r="CU40" s="27"/>
      <c r="CV40" s="28"/>
    </row>
    <row r="41" spans="1:100" ht="16.5" x14ac:dyDescent="0.25">
      <c r="A41" s="149"/>
      <c r="B41" s="150">
        <v>15</v>
      </c>
      <c r="C41" s="151" t="s">
        <v>35</v>
      </c>
      <c r="D41" s="74" t="s">
        <v>19</v>
      </c>
      <c r="E41" s="16">
        <v>15000</v>
      </c>
      <c r="F41" s="16">
        <f t="shared" si="19"/>
        <v>2850</v>
      </c>
      <c r="G41" s="16">
        <v>17850</v>
      </c>
      <c r="H41" s="32">
        <f t="shared" si="20"/>
        <v>17850</v>
      </c>
      <c r="I41" s="16">
        <v>15000</v>
      </c>
      <c r="J41" s="16">
        <f t="shared" si="21"/>
        <v>2850</v>
      </c>
      <c r="K41" s="32">
        <f t="shared" si="22"/>
        <v>17850</v>
      </c>
      <c r="L41" s="16">
        <v>15000</v>
      </c>
      <c r="M41" s="16">
        <f t="shared" si="23"/>
        <v>2850</v>
      </c>
      <c r="N41" s="32">
        <f t="shared" si="0"/>
        <v>17850</v>
      </c>
      <c r="O41" s="23" t="s">
        <v>94</v>
      </c>
      <c r="P41" s="25" t="e">
        <f t="shared" si="24"/>
        <v>#VALUE!</v>
      </c>
      <c r="Q41" s="26"/>
      <c r="R41" s="26"/>
      <c r="S41" s="23"/>
      <c r="T41" s="25"/>
      <c r="U41" s="26"/>
      <c r="V41" s="23"/>
      <c r="W41" s="25"/>
      <c r="X41" s="26"/>
      <c r="Y41" s="16">
        <v>250000</v>
      </c>
      <c r="Z41" s="17">
        <f t="shared" si="30"/>
        <v>47500</v>
      </c>
      <c r="AA41" s="17">
        <v>297500</v>
      </c>
      <c r="AB41" s="29">
        <f t="shared" si="31"/>
        <v>297500</v>
      </c>
      <c r="AC41" s="16">
        <v>250000</v>
      </c>
      <c r="AD41" s="17">
        <f t="shared" si="32"/>
        <v>47500</v>
      </c>
      <c r="AE41" s="29">
        <f t="shared" si="33"/>
        <v>297500</v>
      </c>
      <c r="AF41" s="16">
        <v>250000</v>
      </c>
      <c r="AG41" s="17">
        <f t="shared" si="34"/>
        <v>47500</v>
      </c>
      <c r="AH41" s="29">
        <f t="shared" si="35"/>
        <v>297500</v>
      </c>
      <c r="AI41" s="29">
        <f t="shared" si="36"/>
        <v>157675</v>
      </c>
      <c r="AJ41" s="29">
        <f t="shared" si="37"/>
        <v>157675</v>
      </c>
      <c r="AK41" s="29">
        <f>+AVERAGE(N41,AH41)</f>
        <v>157675</v>
      </c>
      <c r="AL41" s="15">
        <f t="shared" si="60"/>
        <v>72872.319847799547</v>
      </c>
      <c r="AM41" s="15">
        <f t="shared" si="38"/>
        <v>72872.319847799547</v>
      </c>
      <c r="AN41" s="15">
        <f>+GEOMEAN(N41,AH41)</f>
        <v>72872.319847799547</v>
      </c>
      <c r="AO41" s="35"/>
      <c r="AP41" s="61">
        <f t="shared" si="39"/>
        <v>17850</v>
      </c>
      <c r="AQ41" s="22"/>
      <c r="AR41" s="61">
        <f t="shared" si="41"/>
        <v>297500</v>
      </c>
      <c r="AS41" s="35"/>
      <c r="AT41" s="34">
        <f t="shared" si="1"/>
        <v>17850</v>
      </c>
      <c r="AU41" s="22"/>
      <c r="AV41" s="34">
        <f t="shared" si="42"/>
        <v>297500</v>
      </c>
      <c r="AW41" s="35"/>
      <c r="AX41" s="34">
        <f t="shared" si="3"/>
        <v>17850</v>
      </c>
      <c r="AY41" s="22"/>
      <c r="AZ41" s="34">
        <f t="shared" si="43"/>
        <v>297500</v>
      </c>
      <c r="BA41" s="35"/>
      <c r="BB41" s="34">
        <f t="shared" si="5"/>
        <v>17850</v>
      </c>
      <c r="BC41" s="22"/>
      <c r="BD41" s="34">
        <f t="shared" si="44"/>
        <v>297500</v>
      </c>
      <c r="BE41" s="35"/>
      <c r="BF41" s="34">
        <f t="shared" si="45"/>
        <v>157675</v>
      </c>
      <c r="BG41" s="30">
        <f t="shared" si="46"/>
        <v>139825</v>
      </c>
      <c r="BH41" s="62">
        <f t="shared" si="47"/>
        <v>0.8867924528301887</v>
      </c>
      <c r="BI41" s="35"/>
      <c r="BJ41" s="34">
        <f t="shared" si="7"/>
        <v>157675</v>
      </c>
      <c r="BK41" s="36">
        <f t="shared" si="8"/>
        <v>139825</v>
      </c>
      <c r="BL41" s="37">
        <f t="shared" si="61"/>
        <v>0.8867924528301887</v>
      </c>
      <c r="BM41" s="35"/>
      <c r="BN41" s="34">
        <f t="shared" si="9"/>
        <v>157675</v>
      </c>
      <c r="BO41" s="36">
        <f t="shared" si="10"/>
        <v>139825</v>
      </c>
      <c r="BP41" s="37">
        <f t="shared" si="62"/>
        <v>0.8867924528301887</v>
      </c>
      <c r="BQ41" s="35"/>
      <c r="BR41" s="34">
        <f t="shared" si="11"/>
        <v>157675</v>
      </c>
      <c r="BS41" s="36">
        <f t="shared" si="12"/>
        <v>139825</v>
      </c>
      <c r="BT41" s="37">
        <f t="shared" ref="BT41:BT62" si="65">+BS41/BR41</f>
        <v>0.8867924528301887</v>
      </c>
      <c r="BV41" s="34">
        <f t="shared" si="13"/>
        <v>157675</v>
      </c>
      <c r="BW41" s="36">
        <f>+SQRT(((AT41-BV41)^2+(AV41-BV41)^2)/2)</f>
        <v>139825</v>
      </c>
      <c r="BX41" s="37">
        <f t="shared" si="63"/>
        <v>0.8867924528301887</v>
      </c>
      <c r="BY41" s="35"/>
      <c r="BZ41" s="34">
        <f t="shared" si="14"/>
        <v>157675</v>
      </c>
      <c r="CA41" s="36">
        <f>+SQRT(((AX41-BZ41)^2+(AZ41-BZ41)^2)/2)</f>
        <v>139825</v>
      </c>
      <c r="CB41" s="37">
        <f t="shared" si="64"/>
        <v>0.8867924528301887</v>
      </c>
      <c r="CC41" s="35"/>
      <c r="CD41" s="34">
        <f t="shared" si="15"/>
        <v>157675</v>
      </c>
      <c r="CE41" s="36">
        <f>+SQRT(((BB41-CD41)^2+(BD41-CD41)^2)/2)</f>
        <v>139825</v>
      </c>
      <c r="CF41" s="37">
        <f t="shared" ref="CF41:CF62" si="66">+CE41/CD41</f>
        <v>0.8867924528301887</v>
      </c>
      <c r="CG41" s="35"/>
      <c r="CH41" s="63">
        <f t="shared" si="51"/>
        <v>72872.319847799547</v>
      </c>
      <c r="CI41" s="63">
        <f>+SQRT(((AP41-CH41)^2+(AR41-CH41)^2)/2)</f>
        <v>163531.41956821756</v>
      </c>
      <c r="CJ41" s="62">
        <f t="shared" si="53"/>
        <v>2.2440814277597827</v>
      </c>
      <c r="CK41" s="35"/>
      <c r="CL41" s="34">
        <f t="shared" si="16"/>
        <v>72872.319847799547</v>
      </c>
      <c r="CM41" s="36">
        <f>+SQRT(((AT41-CL41)^2+(AV41-CL41)^2)/2)</f>
        <v>163531.41956821756</v>
      </c>
      <c r="CN41" s="37">
        <f t="shared" si="55"/>
        <v>2.2440814277597827</v>
      </c>
      <c r="CO41" s="35"/>
      <c r="CP41" s="34">
        <f t="shared" si="17"/>
        <v>72872.319847799547</v>
      </c>
      <c r="CQ41" s="36">
        <f>+SQRT(((AX41-CP41)^2+(AZ41-CP41)^2)/2)</f>
        <v>163531.41956821756</v>
      </c>
      <c r="CR41" s="37">
        <f t="shared" si="57"/>
        <v>2.2440814277597827</v>
      </c>
      <c r="CS41" s="35"/>
      <c r="CT41" s="34">
        <f t="shared" si="18"/>
        <v>72872.319847799547</v>
      </c>
      <c r="CU41" s="36">
        <f>+SQRT(((BB41-CT41)^2+(BD41-CT41)^2)/2)</f>
        <v>163531.41956821756</v>
      </c>
      <c r="CV41" s="37">
        <f t="shared" si="59"/>
        <v>2.2440814277597827</v>
      </c>
    </row>
    <row r="42" spans="1:100" ht="16.5" x14ac:dyDescent="0.25">
      <c r="A42" s="149"/>
      <c r="B42" s="150"/>
      <c r="C42" s="151"/>
      <c r="D42" s="74" t="s">
        <v>20</v>
      </c>
      <c r="E42" s="16">
        <v>85000</v>
      </c>
      <c r="F42" s="16">
        <f t="shared" si="19"/>
        <v>16150</v>
      </c>
      <c r="G42" s="16">
        <v>101150</v>
      </c>
      <c r="H42" s="32">
        <f t="shared" si="20"/>
        <v>101150</v>
      </c>
      <c r="I42" s="16">
        <v>85000</v>
      </c>
      <c r="J42" s="16">
        <f t="shared" si="21"/>
        <v>16150</v>
      </c>
      <c r="K42" s="32">
        <f t="shared" si="22"/>
        <v>101150</v>
      </c>
      <c r="L42" s="16">
        <v>85000</v>
      </c>
      <c r="M42" s="16">
        <f t="shared" si="23"/>
        <v>16150</v>
      </c>
      <c r="N42" s="32">
        <f t="shared" si="0"/>
        <v>101150</v>
      </c>
      <c r="O42" s="16">
        <v>45450</v>
      </c>
      <c r="P42" s="17">
        <f t="shared" si="24"/>
        <v>8635.5</v>
      </c>
      <c r="Q42" s="60">
        <v>53550</v>
      </c>
      <c r="R42" s="29">
        <f t="shared" si="25"/>
        <v>54085.5</v>
      </c>
      <c r="S42" s="16">
        <v>46359</v>
      </c>
      <c r="T42" s="17">
        <f t="shared" si="26"/>
        <v>8808.2100000000009</v>
      </c>
      <c r="U42" s="29">
        <f t="shared" si="27"/>
        <v>55167.21</v>
      </c>
      <c r="V42" s="16">
        <v>47750</v>
      </c>
      <c r="W42" s="17">
        <f t="shared" si="28"/>
        <v>9072.5</v>
      </c>
      <c r="X42" s="29">
        <f t="shared" si="29"/>
        <v>56822.5</v>
      </c>
      <c r="Y42" s="16">
        <v>90000</v>
      </c>
      <c r="Z42" s="17">
        <f t="shared" si="30"/>
        <v>17100</v>
      </c>
      <c r="AA42" s="17">
        <v>107100</v>
      </c>
      <c r="AB42" s="29">
        <f t="shared" si="31"/>
        <v>107100</v>
      </c>
      <c r="AC42" s="16">
        <v>90000</v>
      </c>
      <c r="AD42" s="17">
        <f t="shared" si="32"/>
        <v>17100</v>
      </c>
      <c r="AE42" s="29">
        <f t="shared" si="33"/>
        <v>107100</v>
      </c>
      <c r="AF42" s="16">
        <v>90000</v>
      </c>
      <c r="AG42" s="17">
        <f t="shared" si="34"/>
        <v>17100</v>
      </c>
      <c r="AH42" s="29">
        <f t="shared" si="35"/>
        <v>107100</v>
      </c>
      <c r="AI42" s="29">
        <f t="shared" si="36"/>
        <v>87445.166666666672</v>
      </c>
      <c r="AJ42" s="29">
        <f t="shared" si="37"/>
        <v>87805.736666666649</v>
      </c>
      <c r="AK42" s="29">
        <f>+AVERAGE(N42,X42,AH42)</f>
        <v>88357.5</v>
      </c>
      <c r="AL42" s="15">
        <f t="shared" si="60"/>
        <v>83678.149796089783</v>
      </c>
      <c r="AM42" s="15">
        <f t="shared" si="38"/>
        <v>84232.325878716903</v>
      </c>
      <c r="AN42" s="15">
        <f>+GEOMEAN(N42,X42,AH42)</f>
        <v>85066.500126430488</v>
      </c>
      <c r="AO42" s="35"/>
      <c r="AP42" s="61">
        <f t="shared" si="39"/>
        <v>101150</v>
      </c>
      <c r="AQ42" s="61">
        <f t="shared" si="40"/>
        <v>53550</v>
      </c>
      <c r="AR42" s="61">
        <f t="shared" si="41"/>
        <v>107100</v>
      </c>
      <c r="AS42" s="35"/>
      <c r="AT42" s="34">
        <f t="shared" si="1"/>
        <v>101150</v>
      </c>
      <c r="AU42" s="34">
        <f t="shared" ref="AU42:AU50" si="67">+R42</f>
        <v>54085.5</v>
      </c>
      <c r="AV42" s="34">
        <f t="shared" si="42"/>
        <v>107100</v>
      </c>
      <c r="AW42" s="35"/>
      <c r="AX42" s="34">
        <f t="shared" si="3"/>
        <v>101150</v>
      </c>
      <c r="AY42" s="34">
        <f t="shared" ref="AY42:AY50" si="68">+U42</f>
        <v>55167.21</v>
      </c>
      <c r="AZ42" s="34">
        <f t="shared" si="43"/>
        <v>107100</v>
      </c>
      <c r="BA42" s="35"/>
      <c r="BB42" s="34">
        <f t="shared" si="5"/>
        <v>101150</v>
      </c>
      <c r="BC42" s="34">
        <f t="shared" ref="BC42" si="69">+X42</f>
        <v>56822.5</v>
      </c>
      <c r="BD42" s="34">
        <f t="shared" si="44"/>
        <v>107100</v>
      </c>
      <c r="BE42" s="35"/>
      <c r="BF42" s="34">
        <f t="shared" si="45"/>
        <v>87266.666666666672</v>
      </c>
      <c r="BG42" s="30">
        <f t="shared" si="46"/>
        <v>23964.707847629234</v>
      </c>
      <c r="BH42" s="62">
        <f t="shared" si="47"/>
        <v>0.27461468121805843</v>
      </c>
      <c r="BI42" s="35"/>
      <c r="BJ42" s="34">
        <f t="shared" si="7"/>
        <v>87445.166666666672</v>
      </c>
      <c r="BK42" s="36">
        <f t="shared" si="8"/>
        <v>23713.584645140054</v>
      </c>
      <c r="BL42" s="37">
        <f t="shared" si="61"/>
        <v>0.27118233687556642</v>
      </c>
      <c r="BM42" s="35"/>
      <c r="BN42" s="34">
        <f t="shared" si="9"/>
        <v>87805.736666666649</v>
      </c>
      <c r="BO42" s="36">
        <f t="shared" si="10"/>
        <v>23206.402740451249</v>
      </c>
      <c r="BP42" s="37">
        <f t="shared" si="62"/>
        <v>0.26429255788319134</v>
      </c>
      <c r="BQ42" s="35"/>
      <c r="BR42" s="34">
        <f t="shared" si="11"/>
        <v>88357.5</v>
      </c>
      <c r="BS42" s="36">
        <f t="shared" si="12"/>
        <v>22430.526725127671</v>
      </c>
      <c r="BT42" s="37">
        <f t="shared" si="65"/>
        <v>0.25386103867954246</v>
      </c>
      <c r="BV42" s="34">
        <f t="shared" si="13"/>
        <v>101150</v>
      </c>
      <c r="BW42" s="36">
        <f t="shared" ref="BW42:BW50" si="70">+SQRT(((AT42-BV42)^2+(AU42-BV42)^2+(AV42-BV42)^2)/3)</f>
        <v>27388.985987375778</v>
      </c>
      <c r="BX42" s="37">
        <f t="shared" si="63"/>
        <v>0.27077593660282528</v>
      </c>
      <c r="BY42" s="35"/>
      <c r="BZ42" s="34">
        <f t="shared" si="14"/>
        <v>101150</v>
      </c>
      <c r="CA42" s="36">
        <f t="shared" ref="CA42:CA50" si="71">+SQRT(((AX42-BZ42)^2+(AY42-BZ42)^2+(AZ42-BZ42)^2)/3)</f>
        <v>26769.506757902109</v>
      </c>
      <c r="CB42" s="37">
        <f t="shared" si="64"/>
        <v>0.26465157447258636</v>
      </c>
      <c r="CC42" s="35"/>
      <c r="CD42" s="34">
        <f t="shared" si="15"/>
        <v>101150</v>
      </c>
      <c r="CE42" s="36">
        <f t="shared" ref="CE42" si="72">+SQRT(((BB42-CD42)^2+(BC42-CD42)^2+(BD42-CD42)^2)/3)</f>
        <v>25822.017454425721</v>
      </c>
      <c r="CF42" s="37">
        <f t="shared" si="66"/>
        <v>0.25528440389941393</v>
      </c>
      <c r="CG42" s="35"/>
      <c r="CH42" s="63">
        <f t="shared" si="51"/>
        <v>83401.067801141384</v>
      </c>
      <c r="CI42" s="63">
        <f t="shared" si="52"/>
        <v>24274.473770019664</v>
      </c>
      <c r="CJ42" s="62">
        <f t="shared" si="53"/>
        <v>0.29105711005881696</v>
      </c>
      <c r="CK42" s="35"/>
      <c r="CL42" s="34">
        <f t="shared" si="16"/>
        <v>83678.149796089783</v>
      </c>
      <c r="CM42" s="36">
        <f t="shared" ref="CM42:CM50" si="73">+SQRT(((AT42-CL42)^2+(AU42-CL42)^2+(AV42-CL42)^2)/3)</f>
        <v>24010.924864016237</v>
      </c>
      <c r="CN42" s="37">
        <f t="shared" si="55"/>
        <v>0.28694378308467627</v>
      </c>
      <c r="CO42" s="35"/>
      <c r="CP42" s="34">
        <f t="shared" si="17"/>
        <v>84232.325878716903</v>
      </c>
      <c r="CQ42" s="36">
        <f t="shared" ref="CQ42:CQ50" si="74">+SQRT(((AX42-CP42)^2+(AY42-CP42)^2+(AZ42-CP42)^2)/3)</f>
        <v>23479.91466789132</v>
      </c>
      <c r="CR42" s="37">
        <f t="shared" si="57"/>
        <v>0.27875182624897721</v>
      </c>
      <c r="CS42" s="35"/>
      <c r="CT42" s="34">
        <f t="shared" si="18"/>
        <v>85066.500126430488</v>
      </c>
      <c r="CU42" s="36">
        <f t="shared" ref="CU42" si="75">+SQRT(((BB42-CT42)^2+(BC42-CT42)^2+(BD42-CT42)^2)/3)</f>
        <v>22670.668480097829</v>
      </c>
      <c r="CV42" s="37">
        <f t="shared" si="59"/>
        <v>0.2665052452658031</v>
      </c>
    </row>
    <row r="43" spans="1:100" ht="16.5" x14ac:dyDescent="0.25">
      <c r="A43" s="149"/>
      <c r="B43" s="150">
        <v>16</v>
      </c>
      <c r="C43" s="151" t="s">
        <v>36</v>
      </c>
      <c r="D43" s="74" t="s">
        <v>19</v>
      </c>
      <c r="E43" s="16">
        <v>924882.62910798122</v>
      </c>
      <c r="F43" s="16">
        <f t="shared" si="19"/>
        <v>175727.69953051643</v>
      </c>
      <c r="G43" s="16">
        <v>1172150</v>
      </c>
      <c r="H43" s="32">
        <f t="shared" si="20"/>
        <v>1100610.3286384977</v>
      </c>
      <c r="I43" s="16">
        <v>1009624.9999999999</v>
      </c>
      <c r="J43" s="16">
        <f t="shared" si="21"/>
        <v>191828.74999999997</v>
      </c>
      <c r="K43" s="32">
        <f t="shared" si="22"/>
        <v>1201453.7499999998</v>
      </c>
      <c r="L43" s="16">
        <v>1103200</v>
      </c>
      <c r="M43" s="16">
        <f t="shared" si="23"/>
        <v>209608</v>
      </c>
      <c r="N43" s="24"/>
      <c r="O43" s="16">
        <v>618120</v>
      </c>
      <c r="P43" s="17">
        <f t="shared" si="24"/>
        <v>117442.8</v>
      </c>
      <c r="Q43" s="60">
        <v>728280</v>
      </c>
      <c r="R43" s="29">
        <f t="shared" si="25"/>
        <v>735562.8</v>
      </c>
      <c r="S43" s="16">
        <v>630482</v>
      </c>
      <c r="T43" s="17">
        <f t="shared" si="26"/>
        <v>119791.58</v>
      </c>
      <c r="U43" s="29">
        <f t="shared" si="27"/>
        <v>750273.58</v>
      </c>
      <c r="V43" s="16">
        <v>649397</v>
      </c>
      <c r="W43" s="17">
        <f t="shared" si="28"/>
        <v>123385.43000000001</v>
      </c>
      <c r="X43" s="26"/>
      <c r="Y43" s="16">
        <v>250000</v>
      </c>
      <c r="Z43" s="17">
        <f t="shared" si="30"/>
        <v>47500</v>
      </c>
      <c r="AA43" s="17">
        <v>297500</v>
      </c>
      <c r="AB43" s="29">
        <f t="shared" si="31"/>
        <v>297500</v>
      </c>
      <c r="AC43" s="16">
        <v>250000</v>
      </c>
      <c r="AD43" s="17">
        <f t="shared" si="32"/>
        <v>47500</v>
      </c>
      <c r="AE43" s="29">
        <f t="shared" si="33"/>
        <v>297500</v>
      </c>
      <c r="AF43" s="16">
        <v>250000</v>
      </c>
      <c r="AG43" s="17">
        <f t="shared" si="34"/>
        <v>47500</v>
      </c>
      <c r="AH43" s="26"/>
      <c r="AI43" s="29">
        <f t="shared" si="36"/>
        <v>711224.37621283252</v>
      </c>
      <c r="AJ43" s="29">
        <f t="shared" si="37"/>
        <v>749742.44333333324</v>
      </c>
      <c r="AK43" s="26"/>
      <c r="AL43" s="15">
        <f t="shared" si="60"/>
        <v>622176.26170148898</v>
      </c>
      <c r="AM43" s="15">
        <f t="shared" si="38"/>
        <v>644868.59438680939</v>
      </c>
      <c r="AN43" s="26"/>
      <c r="AO43" s="35"/>
      <c r="AP43" s="61">
        <f t="shared" si="39"/>
        <v>1172150</v>
      </c>
      <c r="AQ43" s="61">
        <f t="shared" si="40"/>
        <v>728280</v>
      </c>
      <c r="AR43" s="61">
        <f t="shared" si="41"/>
        <v>297500</v>
      </c>
      <c r="AS43" s="35"/>
      <c r="AT43" s="34">
        <f t="shared" si="1"/>
        <v>1100610.3286384977</v>
      </c>
      <c r="AU43" s="34">
        <f t="shared" si="67"/>
        <v>735562.8</v>
      </c>
      <c r="AV43" s="34">
        <f t="shared" si="42"/>
        <v>297500</v>
      </c>
      <c r="AW43" s="35"/>
      <c r="AX43" s="34">
        <f t="shared" si="3"/>
        <v>1201453.7499999998</v>
      </c>
      <c r="AY43" s="34">
        <f t="shared" si="68"/>
        <v>750273.58</v>
      </c>
      <c r="AZ43" s="34">
        <f t="shared" si="43"/>
        <v>297500</v>
      </c>
      <c r="BA43" s="35"/>
      <c r="BB43" s="22"/>
      <c r="BC43" s="22"/>
      <c r="BD43" s="22"/>
      <c r="BE43" s="35"/>
      <c r="BF43" s="34">
        <f t="shared" si="45"/>
        <v>732643.33333333337</v>
      </c>
      <c r="BG43" s="30">
        <f t="shared" si="46"/>
        <v>357087.69663611893</v>
      </c>
      <c r="BH43" s="62">
        <f t="shared" si="47"/>
        <v>0.48739636380974677</v>
      </c>
      <c r="BI43" s="35"/>
      <c r="BJ43" s="34">
        <f t="shared" si="7"/>
        <v>711224.37621283252</v>
      </c>
      <c r="BK43" s="36">
        <f t="shared" si="8"/>
        <v>328319.78227107791</v>
      </c>
      <c r="BL43" s="37">
        <f t="shared" si="61"/>
        <v>0.46162616644178245</v>
      </c>
      <c r="BM43" s="35"/>
      <c r="BN43" s="34">
        <f t="shared" si="9"/>
        <v>749742.44333333324</v>
      </c>
      <c r="BO43" s="36">
        <f t="shared" si="10"/>
        <v>369037.76420522312</v>
      </c>
      <c r="BP43" s="37">
        <f t="shared" si="62"/>
        <v>0.49221938478564969</v>
      </c>
      <c r="BQ43" s="35"/>
      <c r="BR43" s="22"/>
      <c r="BS43" s="27"/>
      <c r="BT43" s="28"/>
      <c r="BV43" s="34">
        <f t="shared" si="13"/>
        <v>735562.8</v>
      </c>
      <c r="BW43" s="36">
        <f t="shared" si="70"/>
        <v>329220.65291073645</v>
      </c>
      <c r="BX43" s="37">
        <f t="shared" si="63"/>
        <v>0.44757653991030599</v>
      </c>
      <c r="BY43" s="35"/>
      <c r="BZ43" s="34">
        <f t="shared" si="14"/>
        <v>750273.58</v>
      </c>
      <c r="CA43" s="36">
        <f t="shared" si="71"/>
        <v>369038.14642357553</v>
      </c>
      <c r="CB43" s="37">
        <f t="shared" si="64"/>
        <v>0.4918714403132462</v>
      </c>
      <c r="CC43" s="35"/>
      <c r="CD43" s="22"/>
      <c r="CE43" s="27"/>
      <c r="CF43" s="28"/>
      <c r="CG43" s="35"/>
      <c r="CH43" s="63">
        <f t="shared" si="51"/>
        <v>633270.87569875433</v>
      </c>
      <c r="CI43" s="63">
        <f t="shared" si="52"/>
        <v>370656.86075563892</v>
      </c>
      <c r="CJ43" s="62">
        <f t="shared" si="53"/>
        <v>0.58530539612555876</v>
      </c>
      <c r="CK43" s="35"/>
      <c r="CL43" s="34">
        <f t="shared" si="16"/>
        <v>622176.26170148898</v>
      </c>
      <c r="CM43" s="36">
        <f t="shared" si="73"/>
        <v>340181.48998520366</v>
      </c>
      <c r="CN43" s="37">
        <f t="shared" si="55"/>
        <v>0.5467606383035194</v>
      </c>
      <c r="CO43" s="35"/>
      <c r="CP43" s="34">
        <f t="shared" si="17"/>
        <v>644868.59438680939</v>
      </c>
      <c r="CQ43" s="36">
        <f t="shared" si="74"/>
        <v>383650.09527230402</v>
      </c>
      <c r="CR43" s="37">
        <f t="shared" si="57"/>
        <v>0.59492755363146199</v>
      </c>
      <c r="CS43" s="35"/>
      <c r="CT43" s="34"/>
      <c r="CU43" s="36"/>
      <c r="CV43" s="37"/>
    </row>
    <row r="44" spans="1:100" ht="16.5" x14ac:dyDescent="0.25">
      <c r="A44" s="149"/>
      <c r="B44" s="150"/>
      <c r="C44" s="151"/>
      <c r="D44" s="74" t="s">
        <v>20</v>
      </c>
      <c r="E44" s="16">
        <v>120000</v>
      </c>
      <c r="F44" s="16">
        <f t="shared" si="19"/>
        <v>22800</v>
      </c>
      <c r="G44" s="16">
        <v>142800</v>
      </c>
      <c r="H44" s="32">
        <f t="shared" si="20"/>
        <v>142800</v>
      </c>
      <c r="I44" s="16">
        <v>120000</v>
      </c>
      <c r="J44" s="16">
        <f t="shared" si="21"/>
        <v>22800</v>
      </c>
      <c r="K44" s="32">
        <f t="shared" si="22"/>
        <v>142800</v>
      </c>
      <c r="L44" s="16">
        <v>120000</v>
      </c>
      <c r="M44" s="16">
        <f t="shared" si="23"/>
        <v>22800</v>
      </c>
      <c r="N44" s="24"/>
      <c r="O44" s="16">
        <v>121200</v>
      </c>
      <c r="P44" s="17">
        <f t="shared" si="24"/>
        <v>23028</v>
      </c>
      <c r="Q44" s="60">
        <v>142800</v>
      </c>
      <c r="R44" s="29">
        <f t="shared" si="25"/>
        <v>144228</v>
      </c>
      <c r="S44" s="16">
        <v>123624</v>
      </c>
      <c r="T44" s="17">
        <f t="shared" si="26"/>
        <v>23488.560000000001</v>
      </c>
      <c r="U44" s="29">
        <f t="shared" si="27"/>
        <v>147112.56</v>
      </c>
      <c r="V44" s="16">
        <v>127333</v>
      </c>
      <c r="W44" s="17">
        <f t="shared" si="28"/>
        <v>24193.27</v>
      </c>
      <c r="X44" s="26"/>
      <c r="Y44" s="16">
        <v>120000</v>
      </c>
      <c r="Z44" s="17">
        <f t="shared" si="30"/>
        <v>22800</v>
      </c>
      <c r="AA44" s="17">
        <v>142800</v>
      </c>
      <c r="AB44" s="29">
        <f t="shared" si="31"/>
        <v>142800</v>
      </c>
      <c r="AC44" s="16">
        <v>120000</v>
      </c>
      <c r="AD44" s="17">
        <f t="shared" si="32"/>
        <v>22800</v>
      </c>
      <c r="AE44" s="29">
        <f t="shared" si="33"/>
        <v>142800</v>
      </c>
      <c r="AF44" s="16">
        <v>120000</v>
      </c>
      <c r="AG44" s="17">
        <f t="shared" si="34"/>
        <v>22800</v>
      </c>
      <c r="AH44" s="26"/>
      <c r="AI44" s="29">
        <f t="shared" si="36"/>
        <v>143276</v>
      </c>
      <c r="AJ44" s="29">
        <f t="shared" si="37"/>
        <v>144237.51999999999</v>
      </c>
      <c r="AK44" s="26"/>
      <c r="AL44" s="15">
        <f t="shared" si="60"/>
        <v>143274.42208981034</v>
      </c>
      <c r="AM44" s="15">
        <f t="shared" si="38"/>
        <v>144223.28697470418</v>
      </c>
      <c r="AN44" s="26"/>
      <c r="AO44" s="35"/>
      <c r="AP44" s="61">
        <f t="shared" si="39"/>
        <v>142800</v>
      </c>
      <c r="AQ44" s="61">
        <f t="shared" si="40"/>
        <v>142800</v>
      </c>
      <c r="AR44" s="61">
        <f t="shared" si="41"/>
        <v>142800</v>
      </c>
      <c r="AS44" s="35"/>
      <c r="AT44" s="34">
        <f t="shared" si="1"/>
        <v>142800</v>
      </c>
      <c r="AU44" s="34">
        <f t="shared" si="67"/>
        <v>144228</v>
      </c>
      <c r="AV44" s="34">
        <f t="shared" si="42"/>
        <v>142800</v>
      </c>
      <c r="AW44" s="35"/>
      <c r="AX44" s="34">
        <f t="shared" si="3"/>
        <v>142800</v>
      </c>
      <c r="AY44" s="34">
        <f t="shared" si="68"/>
        <v>147112.56</v>
      </c>
      <c r="AZ44" s="34">
        <f t="shared" si="43"/>
        <v>142800</v>
      </c>
      <c r="BA44" s="35"/>
      <c r="BB44" s="22"/>
      <c r="BC44" s="22"/>
      <c r="BD44" s="22"/>
      <c r="BE44" s="35"/>
      <c r="BF44" s="34">
        <f t="shared" si="45"/>
        <v>142800</v>
      </c>
      <c r="BG44" s="30">
        <f t="shared" si="46"/>
        <v>0</v>
      </c>
      <c r="BH44" s="62">
        <f t="shared" si="47"/>
        <v>0</v>
      </c>
      <c r="BI44" s="35"/>
      <c r="BJ44" s="34">
        <f t="shared" si="7"/>
        <v>143276</v>
      </c>
      <c r="BK44" s="36">
        <f t="shared" si="8"/>
        <v>673.16565568959322</v>
      </c>
      <c r="BL44" s="37">
        <f t="shared" si="61"/>
        <v>4.698383928149817E-3</v>
      </c>
      <c r="BM44" s="35"/>
      <c r="BN44" s="34">
        <f t="shared" si="9"/>
        <v>144237.51999999999</v>
      </c>
      <c r="BO44" s="36">
        <f t="shared" si="10"/>
        <v>2032.9602801825704</v>
      </c>
      <c r="BP44" s="37">
        <f t="shared" si="62"/>
        <v>1.4094531576683866E-2</v>
      </c>
      <c r="BQ44" s="35"/>
      <c r="BR44" s="22"/>
      <c r="BS44" s="27"/>
      <c r="BT44" s="28"/>
      <c r="BV44" s="34">
        <f t="shared" si="13"/>
        <v>142800</v>
      </c>
      <c r="BW44" s="36">
        <f t="shared" si="70"/>
        <v>824.45618440278554</v>
      </c>
      <c r="BX44" s="37">
        <f t="shared" si="63"/>
        <v>5.7735026918962571E-3</v>
      </c>
      <c r="BY44" s="35"/>
      <c r="BZ44" s="34">
        <f t="shared" si="14"/>
        <v>142800</v>
      </c>
      <c r="CA44" s="36">
        <f t="shared" si="71"/>
        <v>2489.8576768964112</v>
      </c>
      <c r="CB44" s="37">
        <f t="shared" si="64"/>
        <v>1.7435978129526689E-2</v>
      </c>
      <c r="CC44" s="35"/>
      <c r="CD44" s="22"/>
      <c r="CE44" s="27"/>
      <c r="CF44" s="28"/>
      <c r="CG44" s="35"/>
      <c r="CH44" s="63">
        <f t="shared" si="51"/>
        <v>142800</v>
      </c>
      <c r="CI44" s="63">
        <f t="shared" si="52"/>
        <v>0</v>
      </c>
      <c r="CJ44" s="62">
        <f t="shared" si="53"/>
        <v>0</v>
      </c>
      <c r="CK44" s="35"/>
      <c r="CL44" s="34">
        <f t="shared" si="16"/>
        <v>143274.42208981034</v>
      </c>
      <c r="CM44" s="36">
        <f t="shared" si="73"/>
        <v>673.16750500938963</v>
      </c>
      <c r="CN44" s="37">
        <f t="shared" si="55"/>
        <v>4.6984485799385764E-3</v>
      </c>
      <c r="CO44" s="35"/>
      <c r="CP44" s="34">
        <f t="shared" si="17"/>
        <v>144223.28697470418</v>
      </c>
      <c r="CQ44" s="36">
        <f t="shared" si="74"/>
        <v>2033.0101032235591</v>
      </c>
      <c r="CR44" s="37">
        <f t="shared" si="57"/>
        <v>1.4096267987430737E-2</v>
      </c>
      <c r="CS44" s="35"/>
      <c r="CT44" s="34"/>
      <c r="CU44" s="36"/>
      <c r="CV44" s="37"/>
    </row>
    <row r="45" spans="1:100" ht="16.5" x14ac:dyDescent="0.25">
      <c r="A45" s="149"/>
      <c r="B45" s="150">
        <v>17</v>
      </c>
      <c r="C45" s="151" t="s">
        <v>37</v>
      </c>
      <c r="D45" s="74" t="s">
        <v>19</v>
      </c>
      <c r="E45" s="16">
        <v>174272.30046948357</v>
      </c>
      <c r="F45" s="16">
        <f t="shared" si="19"/>
        <v>33111.737089201881</v>
      </c>
      <c r="G45" s="16">
        <v>220864</v>
      </c>
      <c r="H45" s="32">
        <f t="shared" si="20"/>
        <v>207384.03755868546</v>
      </c>
      <c r="I45" s="16">
        <v>190239.99999999997</v>
      </c>
      <c r="J45" s="16">
        <f t="shared" si="21"/>
        <v>36145.599999999991</v>
      </c>
      <c r="K45" s="32">
        <f t="shared" si="22"/>
        <v>226385.59999999998</v>
      </c>
      <c r="L45" s="16">
        <v>207872.00000000003</v>
      </c>
      <c r="M45" s="16">
        <f t="shared" si="23"/>
        <v>39495.680000000008</v>
      </c>
      <c r="N45" s="24"/>
      <c r="O45" s="16">
        <v>124230</v>
      </c>
      <c r="P45" s="17">
        <f t="shared" si="24"/>
        <v>23603.7</v>
      </c>
      <c r="Q45" s="60">
        <v>146370</v>
      </c>
      <c r="R45" s="29">
        <f t="shared" si="25"/>
        <v>147833.70000000001</v>
      </c>
      <c r="S45" s="16">
        <v>126715</v>
      </c>
      <c r="T45" s="17">
        <f t="shared" si="26"/>
        <v>24075.85</v>
      </c>
      <c r="U45" s="29">
        <f t="shared" si="27"/>
        <v>150790.85</v>
      </c>
      <c r="V45" s="16">
        <v>130516</v>
      </c>
      <c r="W45" s="17">
        <f t="shared" si="28"/>
        <v>24798.04</v>
      </c>
      <c r="X45" s="26"/>
      <c r="Y45" s="16">
        <v>130000</v>
      </c>
      <c r="Z45" s="17">
        <f t="shared" si="30"/>
        <v>24700</v>
      </c>
      <c r="AA45" s="17">
        <v>154700</v>
      </c>
      <c r="AB45" s="29">
        <f t="shared" si="31"/>
        <v>154700</v>
      </c>
      <c r="AC45" s="16">
        <v>130000</v>
      </c>
      <c r="AD45" s="17">
        <f t="shared" si="32"/>
        <v>24700</v>
      </c>
      <c r="AE45" s="29">
        <f t="shared" si="33"/>
        <v>154700</v>
      </c>
      <c r="AF45" s="16">
        <v>130000</v>
      </c>
      <c r="AG45" s="17">
        <f t="shared" si="34"/>
        <v>24700</v>
      </c>
      <c r="AH45" s="26"/>
      <c r="AI45" s="29">
        <f t="shared" si="36"/>
        <v>169972.57918622848</v>
      </c>
      <c r="AJ45" s="29">
        <f t="shared" si="37"/>
        <v>177292.15</v>
      </c>
      <c r="AK45" s="26"/>
      <c r="AL45" s="15">
        <f t="shared" si="60"/>
        <v>168014.34451017625</v>
      </c>
      <c r="AM45" s="15">
        <f t="shared" si="38"/>
        <v>174142.47018087676</v>
      </c>
      <c r="AN45" s="26"/>
      <c r="AO45" s="35"/>
      <c r="AP45" s="61">
        <f t="shared" si="39"/>
        <v>220864</v>
      </c>
      <c r="AQ45" s="61">
        <f t="shared" si="40"/>
        <v>146370</v>
      </c>
      <c r="AR45" s="61">
        <f t="shared" si="41"/>
        <v>154700</v>
      </c>
      <c r="AS45" s="35"/>
      <c r="AT45" s="34">
        <f t="shared" si="1"/>
        <v>207384.03755868546</v>
      </c>
      <c r="AU45" s="34">
        <f t="shared" si="67"/>
        <v>147833.70000000001</v>
      </c>
      <c r="AV45" s="34">
        <f t="shared" si="42"/>
        <v>154700</v>
      </c>
      <c r="AW45" s="35"/>
      <c r="AX45" s="34">
        <f t="shared" si="3"/>
        <v>226385.59999999998</v>
      </c>
      <c r="AY45" s="34">
        <f t="shared" si="68"/>
        <v>150790.85</v>
      </c>
      <c r="AZ45" s="34">
        <f t="shared" si="43"/>
        <v>154700</v>
      </c>
      <c r="BA45" s="35"/>
      <c r="BB45" s="22"/>
      <c r="BC45" s="22"/>
      <c r="BD45" s="22"/>
      <c r="BE45" s="35"/>
      <c r="BF45" s="34">
        <f t="shared" si="45"/>
        <v>173978</v>
      </c>
      <c r="BG45" s="30">
        <f t="shared" si="46"/>
        <v>33327.365852504256</v>
      </c>
      <c r="BH45" s="62">
        <f t="shared" si="47"/>
        <v>0.19156080569097389</v>
      </c>
      <c r="BI45" s="35"/>
      <c r="BJ45" s="34">
        <f t="shared" si="7"/>
        <v>169972.57918622848</v>
      </c>
      <c r="BK45" s="36">
        <f t="shared" si="8"/>
        <v>26601.997820816185</v>
      </c>
      <c r="BL45" s="37">
        <f t="shared" si="61"/>
        <v>0.15650758462440001</v>
      </c>
      <c r="BM45" s="35"/>
      <c r="BN45" s="34">
        <f t="shared" si="9"/>
        <v>177292.15</v>
      </c>
      <c r="BO45" s="36">
        <f t="shared" si="10"/>
        <v>34750.975891404771</v>
      </c>
      <c r="BP45" s="37">
        <f t="shared" si="62"/>
        <v>0.19600967043044359</v>
      </c>
      <c r="BQ45" s="35"/>
      <c r="BR45" s="22"/>
      <c r="BS45" s="27"/>
      <c r="BT45" s="28"/>
      <c r="BV45" s="34">
        <f t="shared" si="13"/>
        <v>154700</v>
      </c>
      <c r="BW45" s="36">
        <f t="shared" si="70"/>
        <v>30674.386107277303</v>
      </c>
      <c r="BX45" s="37">
        <f t="shared" si="63"/>
        <v>0.19828303883178605</v>
      </c>
      <c r="BY45" s="35"/>
      <c r="BZ45" s="34">
        <f t="shared" si="14"/>
        <v>154700</v>
      </c>
      <c r="CA45" s="36">
        <f t="shared" si="71"/>
        <v>41449.192598016896</v>
      </c>
      <c r="CB45" s="37">
        <f t="shared" si="64"/>
        <v>0.26793272526190626</v>
      </c>
      <c r="CC45" s="35"/>
      <c r="CD45" s="22"/>
      <c r="CE45" s="27"/>
      <c r="CF45" s="28"/>
      <c r="CG45" s="35"/>
      <c r="CH45" s="63">
        <f t="shared" si="51"/>
        <v>171010.36736268154</v>
      </c>
      <c r="CI45" s="63">
        <f t="shared" si="52"/>
        <v>33459.231284306938</v>
      </c>
      <c r="CJ45" s="62">
        <f t="shared" si="53"/>
        <v>0.19565615699395617</v>
      </c>
      <c r="CK45" s="35"/>
      <c r="CL45" s="34">
        <f t="shared" si="16"/>
        <v>168014.34451017625</v>
      </c>
      <c r="CM45" s="36">
        <f t="shared" si="73"/>
        <v>26673.975539937808</v>
      </c>
      <c r="CN45" s="37">
        <f t="shared" si="55"/>
        <v>0.15876010835683274</v>
      </c>
      <c r="CO45" s="35"/>
      <c r="CP45" s="34">
        <f t="shared" si="17"/>
        <v>174142.47018087676</v>
      </c>
      <c r="CQ45" s="36">
        <f t="shared" si="74"/>
        <v>34893.42070316396</v>
      </c>
      <c r="CR45" s="37">
        <f t="shared" si="57"/>
        <v>0.20037283648796972</v>
      </c>
      <c r="CS45" s="35"/>
      <c r="CT45" s="34"/>
      <c r="CU45" s="36"/>
      <c r="CV45" s="37"/>
    </row>
    <row r="46" spans="1:100" ht="16.5" x14ac:dyDescent="0.25">
      <c r="A46" s="149"/>
      <c r="B46" s="150"/>
      <c r="C46" s="151"/>
      <c r="D46" s="74" t="s">
        <v>20</v>
      </c>
      <c r="E46" s="16">
        <v>120000</v>
      </c>
      <c r="F46" s="16">
        <f t="shared" si="19"/>
        <v>22800</v>
      </c>
      <c r="G46" s="16">
        <v>142800</v>
      </c>
      <c r="H46" s="32">
        <f t="shared" si="20"/>
        <v>142800</v>
      </c>
      <c r="I46" s="16">
        <v>120000</v>
      </c>
      <c r="J46" s="16">
        <f t="shared" si="21"/>
        <v>22800</v>
      </c>
      <c r="K46" s="32">
        <f t="shared" si="22"/>
        <v>142800</v>
      </c>
      <c r="L46" s="16">
        <v>120000</v>
      </c>
      <c r="M46" s="16">
        <f t="shared" si="23"/>
        <v>22800</v>
      </c>
      <c r="N46" s="24"/>
      <c r="O46" s="16">
        <v>45450</v>
      </c>
      <c r="P46" s="17">
        <f t="shared" si="24"/>
        <v>8635.5</v>
      </c>
      <c r="Q46" s="60">
        <v>53550</v>
      </c>
      <c r="R46" s="29">
        <f t="shared" si="25"/>
        <v>54085.5</v>
      </c>
      <c r="S46" s="16">
        <v>46359</v>
      </c>
      <c r="T46" s="17">
        <f t="shared" si="26"/>
        <v>8808.2100000000009</v>
      </c>
      <c r="U46" s="29">
        <f t="shared" si="27"/>
        <v>55167.21</v>
      </c>
      <c r="V46" s="16">
        <v>47750</v>
      </c>
      <c r="W46" s="17">
        <f t="shared" si="28"/>
        <v>9072.5</v>
      </c>
      <c r="X46" s="26"/>
      <c r="Y46" s="16">
        <v>80000</v>
      </c>
      <c r="Z46" s="17">
        <f t="shared" si="30"/>
        <v>15200</v>
      </c>
      <c r="AA46" s="17">
        <v>95200</v>
      </c>
      <c r="AB46" s="29">
        <f t="shared" si="31"/>
        <v>95200</v>
      </c>
      <c r="AC46" s="16">
        <v>80000</v>
      </c>
      <c r="AD46" s="17">
        <f t="shared" si="32"/>
        <v>15200</v>
      </c>
      <c r="AE46" s="29">
        <f t="shared" si="33"/>
        <v>95200</v>
      </c>
      <c r="AF46" s="16">
        <v>80000</v>
      </c>
      <c r="AG46" s="17">
        <f t="shared" si="34"/>
        <v>15200</v>
      </c>
      <c r="AH46" s="26"/>
      <c r="AI46" s="29">
        <f t="shared" si="36"/>
        <v>97361.833333333328</v>
      </c>
      <c r="AJ46" s="29">
        <f t="shared" si="37"/>
        <v>97722.403333333321</v>
      </c>
      <c r="AK46" s="26"/>
      <c r="AL46" s="15">
        <f t="shared" si="60"/>
        <v>90257.230151237527</v>
      </c>
      <c r="AM46" s="15">
        <f t="shared" si="38"/>
        <v>90854.977572229429</v>
      </c>
      <c r="AN46" s="26"/>
      <c r="AO46" s="35"/>
      <c r="AP46" s="61">
        <f t="shared" si="39"/>
        <v>142800</v>
      </c>
      <c r="AQ46" s="61">
        <f t="shared" si="40"/>
        <v>53550</v>
      </c>
      <c r="AR46" s="61">
        <f t="shared" si="41"/>
        <v>95200</v>
      </c>
      <c r="AS46" s="35"/>
      <c r="AT46" s="34">
        <f t="shared" si="1"/>
        <v>142800</v>
      </c>
      <c r="AU46" s="34">
        <f t="shared" si="67"/>
        <v>54085.5</v>
      </c>
      <c r="AV46" s="34">
        <f t="shared" si="42"/>
        <v>95200</v>
      </c>
      <c r="AW46" s="35"/>
      <c r="AX46" s="34">
        <f t="shared" si="3"/>
        <v>142800</v>
      </c>
      <c r="AY46" s="34">
        <f t="shared" si="68"/>
        <v>55167.21</v>
      </c>
      <c r="AZ46" s="34">
        <f t="shared" si="43"/>
        <v>95200</v>
      </c>
      <c r="BA46" s="35"/>
      <c r="BB46" s="22"/>
      <c r="BC46" s="22"/>
      <c r="BD46" s="22"/>
      <c r="BE46" s="35"/>
      <c r="BF46" s="34">
        <f t="shared" si="45"/>
        <v>97183.333333333328</v>
      </c>
      <c r="BG46" s="30">
        <f t="shared" si="46"/>
        <v>36463.139683186302</v>
      </c>
      <c r="BH46" s="62">
        <f t="shared" si="47"/>
        <v>0.37519951654796402</v>
      </c>
      <c r="BI46" s="35"/>
      <c r="BJ46" s="34">
        <f t="shared" si="7"/>
        <v>97361.833333333328</v>
      </c>
      <c r="BK46" s="36">
        <f t="shared" si="8"/>
        <v>36249.788689805566</v>
      </c>
      <c r="BL46" s="37">
        <f t="shared" si="61"/>
        <v>0.37232031740506361</v>
      </c>
      <c r="BM46" s="35"/>
      <c r="BN46" s="34">
        <f t="shared" si="9"/>
        <v>97722.403333333321</v>
      </c>
      <c r="BO46" s="36">
        <f t="shared" si="10"/>
        <v>35820.369993697139</v>
      </c>
      <c r="BP46" s="37">
        <f t="shared" si="62"/>
        <v>0.36655228250489347</v>
      </c>
      <c r="BQ46" s="35"/>
      <c r="BR46" s="22"/>
      <c r="BS46" s="27"/>
      <c r="BT46" s="28"/>
      <c r="BV46" s="34">
        <f t="shared" si="13"/>
        <v>95200</v>
      </c>
      <c r="BW46" s="36">
        <f t="shared" si="70"/>
        <v>36314.194241600169</v>
      </c>
      <c r="BX46" s="37">
        <f t="shared" si="63"/>
        <v>0.38145162018487572</v>
      </c>
      <c r="BY46" s="35"/>
      <c r="BZ46" s="34">
        <f t="shared" si="14"/>
        <v>95200</v>
      </c>
      <c r="CA46" s="36">
        <f t="shared" si="71"/>
        <v>35909.071626280827</v>
      </c>
      <c r="CB46" s="37">
        <f t="shared" si="64"/>
        <v>0.37719613052815998</v>
      </c>
      <c r="CC46" s="35"/>
      <c r="CD46" s="22"/>
      <c r="CE46" s="27"/>
      <c r="CF46" s="28"/>
      <c r="CG46" s="35"/>
      <c r="CH46" s="63">
        <f t="shared" si="51"/>
        <v>89958.362962493935</v>
      </c>
      <c r="CI46" s="63">
        <f t="shared" si="52"/>
        <v>37172.042618277825</v>
      </c>
      <c r="CJ46" s="62">
        <f t="shared" si="53"/>
        <v>0.41321386243740177</v>
      </c>
      <c r="CK46" s="35"/>
      <c r="CL46" s="34">
        <f t="shared" si="16"/>
        <v>90257.230151237527</v>
      </c>
      <c r="CM46" s="36">
        <f t="shared" si="73"/>
        <v>36939.444587467762</v>
      </c>
      <c r="CN46" s="37">
        <f t="shared" si="55"/>
        <v>0.40926853755173964</v>
      </c>
      <c r="CO46" s="35"/>
      <c r="CP46" s="34">
        <f t="shared" si="17"/>
        <v>90854.977572229429</v>
      </c>
      <c r="CQ46" s="36">
        <f t="shared" si="74"/>
        <v>36472.735612641249</v>
      </c>
      <c r="CR46" s="37">
        <f t="shared" si="57"/>
        <v>0.40143904700923549</v>
      </c>
      <c r="CS46" s="35"/>
      <c r="CT46" s="34"/>
      <c r="CU46" s="36"/>
      <c r="CV46" s="37"/>
    </row>
    <row r="47" spans="1:100" ht="16.5" x14ac:dyDescent="0.25">
      <c r="A47" s="149"/>
      <c r="B47" s="150">
        <v>18</v>
      </c>
      <c r="C47" s="151" t="s">
        <v>38</v>
      </c>
      <c r="D47" s="74" t="s">
        <v>19</v>
      </c>
      <c r="E47" s="16">
        <v>1742723.0046948357</v>
      </c>
      <c r="F47" s="16">
        <f t="shared" si="19"/>
        <v>331117.37089201878</v>
      </c>
      <c r="G47" s="16">
        <v>2208640</v>
      </c>
      <c r="H47" s="32">
        <f t="shared" si="20"/>
        <v>2073840.3755868545</v>
      </c>
      <c r="I47" s="16">
        <v>1902399.9999999998</v>
      </c>
      <c r="J47" s="16">
        <f t="shared" si="21"/>
        <v>361455.99999999994</v>
      </c>
      <c r="K47" s="32">
        <f t="shared" si="22"/>
        <v>2263855.9999999995</v>
      </c>
      <c r="L47" s="16">
        <v>2078720.0000000002</v>
      </c>
      <c r="M47" s="16">
        <f t="shared" si="23"/>
        <v>394956.80000000005</v>
      </c>
      <c r="N47" s="24"/>
      <c r="O47" s="16">
        <v>87870</v>
      </c>
      <c r="P47" s="17">
        <f t="shared" si="24"/>
        <v>16695.3</v>
      </c>
      <c r="Q47" s="60">
        <v>103530</v>
      </c>
      <c r="R47" s="29">
        <f t="shared" si="25"/>
        <v>104565.3</v>
      </c>
      <c r="S47" s="16">
        <v>89627</v>
      </c>
      <c r="T47" s="17">
        <f t="shared" si="26"/>
        <v>17029.13</v>
      </c>
      <c r="U47" s="29">
        <f t="shared" si="27"/>
        <v>106656.13</v>
      </c>
      <c r="V47" s="16">
        <v>92316</v>
      </c>
      <c r="W47" s="17">
        <f t="shared" si="28"/>
        <v>17540.04</v>
      </c>
      <c r="X47" s="26"/>
      <c r="Y47" s="16">
        <v>400000</v>
      </c>
      <c r="Z47" s="17">
        <f t="shared" si="30"/>
        <v>76000</v>
      </c>
      <c r="AA47" s="17">
        <v>1904000</v>
      </c>
      <c r="AB47" s="29">
        <f t="shared" si="31"/>
        <v>476000</v>
      </c>
      <c r="AC47" s="16">
        <v>1600000</v>
      </c>
      <c r="AD47" s="17">
        <f t="shared" si="32"/>
        <v>304000</v>
      </c>
      <c r="AE47" s="29">
        <f t="shared" si="33"/>
        <v>1904000</v>
      </c>
      <c r="AF47" s="16">
        <v>800000</v>
      </c>
      <c r="AG47" s="17">
        <f t="shared" si="34"/>
        <v>152000</v>
      </c>
      <c r="AH47" s="26"/>
      <c r="AI47" s="29">
        <f t="shared" si="36"/>
        <v>884801.89186228486</v>
      </c>
      <c r="AJ47" s="29">
        <f t="shared" si="37"/>
        <v>1424837.3766666662</v>
      </c>
      <c r="AK47" s="26"/>
      <c r="AL47" s="15">
        <f t="shared" si="60"/>
        <v>469090.48302194237</v>
      </c>
      <c r="AM47" s="15">
        <f t="shared" si="38"/>
        <v>771792.44208187493</v>
      </c>
      <c r="AN47" s="26"/>
      <c r="AO47" s="35"/>
      <c r="AP47" s="61">
        <f t="shared" si="39"/>
        <v>2208640</v>
      </c>
      <c r="AQ47" s="61">
        <f t="shared" si="40"/>
        <v>103530</v>
      </c>
      <c r="AR47" s="61">
        <f t="shared" si="41"/>
        <v>1904000</v>
      </c>
      <c r="AS47" s="35"/>
      <c r="AT47" s="34">
        <f t="shared" si="1"/>
        <v>2073840.3755868545</v>
      </c>
      <c r="AU47" s="34">
        <f t="shared" si="67"/>
        <v>104565.3</v>
      </c>
      <c r="AV47" s="34">
        <f t="shared" si="42"/>
        <v>476000</v>
      </c>
      <c r="AW47" s="35"/>
      <c r="AX47" s="34">
        <f t="shared" si="3"/>
        <v>2263855.9999999995</v>
      </c>
      <c r="AY47" s="34">
        <f t="shared" si="68"/>
        <v>106656.13</v>
      </c>
      <c r="AZ47" s="34">
        <f t="shared" si="43"/>
        <v>1904000</v>
      </c>
      <c r="BA47" s="35"/>
      <c r="BB47" s="22"/>
      <c r="BC47" s="22"/>
      <c r="BD47" s="22"/>
      <c r="BE47" s="35"/>
      <c r="BF47" s="34">
        <f t="shared" si="45"/>
        <v>1405390</v>
      </c>
      <c r="BG47" s="30">
        <f t="shared" si="46"/>
        <v>928917.28268272988</v>
      </c>
      <c r="BH47" s="62">
        <f t="shared" si="47"/>
        <v>0.6609676194385401</v>
      </c>
      <c r="BI47" s="35"/>
      <c r="BJ47" s="34">
        <f t="shared" si="7"/>
        <v>884801.89186228486</v>
      </c>
      <c r="BK47" s="36">
        <f t="shared" si="8"/>
        <v>854341.97716704383</v>
      </c>
      <c r="BL47" s="37">
        <f t="shared" si="61"/>
        <v>0.96557431106851432</v>
      </c>
      <c r="BM47" s="35"/>
      <c r="BN47" s="34">
        <f t="shared" si="9"/>
        <v>1424837.3766666662</v>
      </c>
      <c r="BO47" s="36">
        <f t="shared" si="10"/>
        <v>943601.4110777094</v>
      </c>
      <c r="BP47" s="37">
        <f t="shared" si="62"/>
        <v>0.6622520061097894</v>
      </c>
      <c r="BQ47" s="35"/>
      <c r="BR47" s="22"/>
      <c r="BS47" s="27"/>
      <c r="BT47" s="28"/>
      <c r="BV47" s="34">
        <f t="shared" si="13"/>
        <v>476000</v>
      </c>
      <c r="BW47" s="36">
        <f t="shared" si="70"/>
        <v>947110.97593675728</v>
      </c>
      <c r="BX47" s="37">
        <f t="shared" si="63"/>
        <v>1.9897289410436076</v>
      </c>
      <c r="BY47" s="35"/>
      <c r="BZ47" s="34">
        <f t="shared" si="14"/>
        <v>1904000</v>
      </c>
      <c r="CA47" s="36">
        <f t="shared" si="71"/>
        <v>1058291.2843766245</v>
      </c>
      <c r="CB47" s="37">
        <f t="shared" si="64"/>
        <v>0.55582525439948771</v>
      </c>
      <c r="CC47" s="35"/>
      <c r="CD47" s="22"/>
      <c r="CE47" s="27"/>
      <c r="CF47" s="28"/>
      <c r="CG47" s="35"/>
      <c r="CH47" s="63">
        <f t="shared" si="51"/>
        <v>757913.01303870464</v>
      </c>
      <c r="CI47" s="63">
        <f t="shared" si="52"/>
        <v>1132304.626287089</v>
      </c>
      <c r="CJ47" s="62">
        <f t="shared" si="53"/>
        <v>1.493977022174793</v>
      </c>
      <c r="CK47" s="35"/>
      <c r="CL47" s="34">
        <f t="shared" si="16"/>
        <v>469090.48302194237</v>
      </c>
      <c r="CM47" s="36">
        <f t="shared" si="73"/>
        <v>950113.77707604889</v>
      </c>
      <c r="CN47" s="37">
        <f t="shared" si="55"/>
        <v>2.0254381861582256</v>
      </c>
      <c r="CO47" s="35"/>
      <c r="CP47" s="34">
        <f t="shared" si="17"/>
        <v>771792.44208187493</v>
      </c>
      <c r="CQ47" s="36">
        <f t="shared" si="74"/>
        <v>1147541.4195464572</v>
      </c>
      <c r="CR47" s="37">
        <f t="shared" si="57"/>
        <v>1.4868523672647229</v>
      </c>
      <c r="CS47" s="35"/>
      <c r="CT47" s="34"/>
      <c r="CU47" s="36"/>
      <c r="CV47" s="37"/>
    </row>
    <row r="48" spans="1:100" ht="16.5" x14ac:dyDescent="0.25">
      <c r="A48" s="149"/>
      <c r="B48" s="150"/>
      <c r="C48" s="151"/>
      <c r="D48" s="74" t="s">
        <v>20</v>
      </c>
      <c r="E48" s="16">
        <v>120000</v>
      </c>
      <c r="F48" s="16">
        <f t="shared" si="19"/>
        <v>22800</v>
      </c>
      <c r="G48" s="16">
        <v>142800</v>
      </c>
      <c r="H48" s="32">
        <f t="shared" si="20"/>
        <v>142800</v>
      </c>
      <c r="I48" s="16">
        <v>120000</v>
      </c>
      <c r="J48" s="16">
        <f t="shared" si="21"/>
        <v>22800</v>
      </c>
      <c r="K48" s="32">
        <f t="shared" si="22"/>
        <v>142800</v>
      </c>
      <c r="L48" s="16">
        <v>120000</v>
      </c>
      <c r="M48" s="16">
        <f t="shared" si="23"/>
        <v>22800</v>
      </c>
      <c r="N48" s="24"/>
      <c r="O48" s="16">
        <v>45450</v>
      </c>
      <c r="P48" s="17">
        <f t="shared" si="24"/>
        <v>8635.5</v>
      </c>
      <c r="Q48" s="60">
        <v>53550</v>
      </c>
      <c r="R48" s="29">
        <f t="shared" si="25"/>
        <v>54085.5</v>
      </c>
      <c r="S48" s="16">
        <v>46359</v>
      </c>
      <c r="T48" s="17">
        <f t="shared" si="26"/>
        <v>8808.2100000000009</v>
      </c>
      <c r="U48" s="29">
        <f t="shared" si="27"/>
        <v>55167.21</v>
      </c>
      <c r="V48" s="16">
        <v>47750</v>
      </c>
      <c r="W48" s="17">
        <f t="shared" si="28"/>
        <v>9072.5</v>
      </c>
      <c r="X48" s="26"/>
      <c r="Y48" s="16">
        <v>140000</v>
      </c>
      <c r="Z48" s="17">
        <f t="shared" si="30"/>
        <v>26600</v>
      </c>
      <c r="AA48" s="17">
        <v>166600</v>
      </c>
      <c r="AB48" s="29">
        <f t="shared" si="31"/>
        <v>166600</v>
      </c>
      <c r="AC48" s="16">
        <v>140000</v>
      </c>
      <c r="AD48" s="17">
        <f t="shared" si="32"/>
        <v>26600</v>
      </c>
      <c r="AE48" s="29">
        <f t="shared" si="33"/>
        <v>166600</v>
      </c>
      <c r="AF48" s="16">
        <v>140000</v>
      </c>
      <c r="AG48" s="17">
        <f t="shared" si="34"/>
        <v>26600</v>
      </c>
      <c r="AH48" s="26"/>
      <c r="AI48" s="29">
        <f t="shared" si="36"/>
        <v>121161.83333333333</v>
      </c>
      <c r="AJ48" s="29">
        <f t="shared" si="37"/>
        <v>121522.40333333332</v>
      </c>
      <c r="AK48" s="26"/>
      <c r="AL48" s="15">
        <f t="shared" si="60"/>
        <v>108766.38251744422</v>
      </c>
      <c r="AM48" s="15">
        <f t="shared" si="38"/>
        <v>109486.71067876139</v>
      </c>
      <c r="AN48" s="26"/>
      <c r="AO48" s="35"/>
      <c r="AP48" s="61">
        <f t="shared" si="39"/>
        <v>142800</v>
      </c>
      <c r="AQ48" s="61">
        <f t="shared" si="40"/>
        <v>53550</v>
      </c>
      <c r="AR48" s="61">
        <f t="shared" si="41"/>
        <v>166600</v>
      </c>
      <c r="AS48" s="35"/>
      <c r="AT48" s="34">
        <f t="shared" si="1"/>
        <v>142800</v>
      </c>
      <c r="AU48" s="34">
        <f t="shared" si="67"/>
        <v>54085.5</v>
      </c>
      <c r="AV48" s="34">
        <f t="shared" si="42"/>
        <v>166600</v>
      </c>
      <c r="AW48" s="35"/>
      <c r="AX48" s="34">
        <f t="shared" si="3"/>
        <v>142800</v>
      </c>
      <c r="AY48" s="34">
        <f t="shared" si="68"/>
        <v>55167.21</v>
      </c>
      <c r="AZ48" s="34">
        <f t="shared" si="43"/>
        <v>166600</v>
      </c>
      <c r="BA48" s="35"/>
      <c r="BB48" s="22"/>
      <c r="BC48" s="22"/>
      <c r="BD48" s="22"/>
      <c r="BE48" s="35"/>
      <c r="BF48" s="34">
        <f t="shared" si="45"/>
        <v>120983.33333333333</v>
      </c>
      <c r="BG48" s="30">
        <f t="shared" si="46"/>
        <v>48662.448447328345</v>
      </c>
      <c r="BH48" s="62">
        <f t="shared" si="47"/>
        <v>0.4022243982421409</v>
      </c>
      <c r="BI48" s="35"/>
      <c r="BJ48" s="34">
        <f t="shared" si="7"/>
        <v>121161.83333333333</v>
      </c>
      <c r="BK48" s="36">
        <f t="shared" si="8"/>
        <v>48415.120710258372</v>
      </c>
      <c r="BL48" s="37">
        <f t="shared" si="61"/>
        <v>0.39959052597909717</v>
      </c>
      <c r="BM48" s="35"/>
      <c r="BN48" s="34">
        <f t="shared" si="9"/>
        <v>121522.40333333332</v>
      </c>
      <c r="BO48" s="36">
        <f t="shared" si="10"/>
        <v>47915.681230873604</v>
      </c>
      <c r="BP48" s="37">
        <f t="shared" si="62"/>
        <v>0.3942950428608783</v>
      </c>
      <c r="BQ48" s="35"/>
      <c r="BR48" s="22"/>
      <c r="BS48" s="27"/>
      <c r="BT48" s="28"/>
      <c r="BV48" s="34">
        <f t="shared" si="13"/>
        <v>142800</v>
      </c>
      <c r="BW48" s="36">
        <f t="shared" si="70"/>
        <v>53030.502261277266</v>
      </c>
      <c r="BX48" s="37">
        <f t="shared" si="63"/>
        <v>0.37136206065320215</v>
      </c>
      <c r="BY48" s="35"/>
      <c r="BZ48" s="34">
        <f t="shared" si="14"/>
        <v>142800</v>
      </c>
      <c r="CA48" s="36">
        <f t="shared" si="71"/>
        <v>52427.555996136551</v>
      </c>
      <c r="CB48" s="37">
        <f t="shared" si="64"/>
        <v>0.36713974787210468</v>
      </c>
      <c r="CC48" s="35"/>
      <c r="CD48" s="22"/>
      <c r="CE48" s="27"/>
      <c r="CF48" s="28"/>
      <c r="CG48" s="35"/>
      <c r="CH48" s="63">
        <f t="shared" si="51"/>
        <v>108406.22629596114</v>
      </c>
      <c r="CI48" s="63">
        <f t="shared" si="52"/>
        <v>50261.491326048083</v>
      </c>
      <c r="CJ48" s="62">
        <f t="shared" si="53"/>
        <v>0.46364026351059007</v>
      </c>
      <c r="CK48" s="35"/>
      <c r="CL48" s="34">
        <f t="shared" si="16"/>
        <v>108766.38251744422</v>
      </c>
      <c r="CM48" s="36">
        <f t="shared" si="73"/>
        <v>49976.705716943921</v>
      </c>
      <c r="CN48" s="37">
        <f t="shared" si="55"/>
        <v>0.45948669579893892</v>
      </c>
      <c r="CO48" s="35"/>
      <c r="CP48" s="34">
        <f t="shared" si="17"/>
        <v>109486.71067876139</v>
      </c>
      <c r="CQ48" s="36">
        <f t="shared" si="74"/>
        <v>49404.153727131139</v>
      </c>
      <c r="CR48" s="37">
        <f t="shared" si="57"/>
        <v>0.45123424953449376</v>
      </c>
      <c r="CS48" s="35"/>
      <c r="CT48" s="34"/>
      <c r="CU48" s="36"/>
      <c r="CV48" s="37"/>
    </row>
    <row r="49" spans="1:100" ht="16.5" x14ac:dyDescent="0.25">
      <c r="A49" s="149"/>
      <c r="B49" s="150">
        <v>19</v>
      </c>
      <c r="C49" s="151" t="s">
        <v>39</v>
      </c>
      <c r="D49" s="74" t="s">
        <v>19</v>
      </c>
      <c r="E49" s="16">
        <v>680751.17370892025</v>
      </c>
      <c r="F49" s="16">
        <f t="shared" si="19"/>
        <v>129342.72300469485</v>
      </c>
      <c r="G49" s="16">
        <v>862750</v>
      </c>
      <c r="H49" s="32">
        <f t="shared" si="20"/>
        <v>810093.89671361516</v>
      </c>
      <c r="I49" s="16">
        <v>743124.99999999988</v>
      </c>
      <c r="J49" s="16">
        <f t="shared" si="21"/>
        <v>141193.74999999997</v>
      </c>
      <c r="K49" s="32">
        <f t="shared" si="22"/>
        <v>884318.74999999988</v>
      </c>
      <c r="L49" s="16">
        <v>812000.00000000012</v>
      </c>
      <c r="M49" s="16">
        <f t="shared" si="23"/>
        <v>154280.00000000003</v>
      </c>
      <c r="N49" s="24"/>
      <c r="O49" s="16">
        <v>113120</v>
      </c>
      <c r="P49" s="17">
        <f t="shared" si="24"/>
        <v>21492.799999999999</v>
      </c>
      <c r="Q49" s="60">
        <v>133280</v>
      </c>
      <c r="R49" s="29">
        <f t="shared" si="25"/>
        <v>134612.79999999999</v>
      </c>
      <c r="S49" s="16">
        <v>115382</v>
      </c>
      <c r="T49" s="17">
        <f t="shared" si="26"/>
        <v>21922.58</v>
      </c>
      <c r="U49" s="29">
        <f t="shared" si="27"/>
        <v>137304.58000000002</v>
      </c>
      <c r="V49" s="16">
        <v>118844</v>
      </c>
      <c r="W49" s="17">
        <f t="shared" si="28"/>
        <v>22580.36</v>
      </c>
      <c r="X49" s="26"/>
      <c r="Y49" s="16">
        <v>120000</v>
      </c>
      <c r="Z49" s="17">
        <f t="shared" si="30"/>
        <v>22800</v>
      </c>
      <c r="AA49" s="17">
        <v>142800</v>
      </c>
      <c r="AB49" s="29">
        <f t="shared" si="31"/>
        <v>142800</v>
      </c>
      <c r="AC49" s="16">
        <v>120000</v>
      </c>
      <c r="AD49" s="17">
        <f t="shared" si="32"/>
        <v>22800</v>
      </c>
      <c r="AE49" s="29">
        <f t="shared" si="33"/>
        <v>142800</v>
      </c>
      <c r="AF49" s="16">
        <v>250000</v>
      </c>
      <c r="AG49" s="17">
        <f t="shared" si="34"/>
        <v>47500</v>
      </c>
      <c r="AH49" s="26"/>
      <c r="AI49" s="29">
        <f t="shared" si="36"/>
        <v>362502.23223787174</v>
      </c>
      <c r="AJ49" s="29">
        <f t="shared" si="37"/>
        <v>388141.10999999993</v>
      </c>
      <c r="AK49" s="26"/>
      <c r="AL49" s="15">
        <f t="shared" si="60"/>
        <v>249718.07311907544</v>
      </c>
      <c r="AM49" s="15">
        <f t="shared" si="38"/>
        <v>258825.67478751278</v>
      </c>
      <c r="AN49" s="26"/>
      <c r="AO49" s="35"/>
      <c r="AP49" s="61">
        <f t="shared" si="39"/>
        <v>862750</v>
      </c>
      <c r="AQ49" s="61">
        <f t="shared" si="40"/>
        <v>133280</v>
      </c>
      <c r="AR49" s="61">
        <f t="shared" si="41"/>
        <v>142800</v>
      </c>
      <c r="AS49" s="35"/>
      <c r="AT49" s="34">
        <f t="shared" si="1"/>
        <v>810093.89671361516</v>
      </c>
      <c r="AU49" s="34">
        <f t="shared" si="67"/>
        <v>134612.79999999999</v>
      </c>
      <c r="AV49" s="34">
        <f t="shared" si="42"/>
        <v>142800</v>
      </c>
      <c r="AW49" s="35"/>
      <c r="AX49" s="34">
        <f t="shared" si="3"/>
        <v>884318.74999999988</v>
      </c>
      <c r="AY49" s="34">
        <f t="shared" si="68"/>
        <v>137304.58000000002</v>
      </c>
      <c r="AZ49" s="34">
        <f t="shared" si="43"/>
        <v>142800</v>
      </c>
      <c r="BA49" s="35"/>
      <c r="BB49" s="22"/>
      <c r="BC49" s="22"/>
      <c r="BD49" s="22"/>
      <c r="BE49" s="35"/>
      <c r="BF49" s="34">
        <f t="shared" si="45"/>
        <v>379610</v>
      </c>
      <c r="BG49" s="30">
        <f t="shared" si="46"/>
        <v>341653.67679371854</v>
      </c>
      <c r="BH49" s="62">
        <f t="shared" si="47"/>
        <v>0.90001231999609743</v>
      </c>
      <c r="BI49" s="35"/>
      <c r="BJ49" s="34">
        <f t="shared" si="7"/>
        <v>362502.23223787174</v>
      </c>
      <c r="BK49" s="36">
        <f t="shared" si="8"/>
        <v>316512.74976119038</v>
      </c>
      <c r="BL49" s="37">
        <f t="shared" si="61"/>
        <v>0.87313324336578613</v>
      </c>
      <c r="BM49" s="35"/>
      <c r="BN49" s="34">
        <f t="shared" si="9"/>
        <v>388141.10999999993</v>
      </c>
      <c r="BO49" s="36">
        <f t="shared" si="10"/>
        <v>350857.74680271896</v>
      </c>
      <c r="BP49" s="37">
        <f t="shared" si="62"/>
        <v>0.90394379199543951</v>
      </c>
      <c r="BQ49" s="35"/>
      <c r="BR49" s="22"/>
      <c r="BS49" s="27"/>
      <c r="BT49" s="28"/>
      <c r="BV49" s="34">
        <f t="shared" si="13"/>
        <v>142800</v>
      </c>
      <c r="BW49" s="36">
        <f t="shared" si="70"/>
        <v>385291.30746967759</v>
      </c>
      <c r="BX49" s="37">
        <f t="shared" si="63"/>
        <v>2.6981183996476021</v>
      </c>
      <c r="BY49" s="35"/>
      <c r="BZ49" s="34">
        <f t="shared" si="14"/>
        <v>142800</v>
      </c>
      <c r="CA49" s="36">
        <f t="shared" si="71"/>
        <v>428127.80655723932</v>
      </c>
      <c r="CB49" s="37">
        <f t="shared" si="64"/>
        <v>2.9980938834540569</v>
      </c>
      <c r="CC49" s="35"/>
      <c r="CD49" s="22"/>
      <c r="CE49" s="27"/>
      <c r="CF49" s="28"/>
      <c r="CG49" s="35"/>
      <c r="CH49" s="63">
        <f t="shared" si="51"/>
        <v>254171.03251328372</v>
      </c>
      <c r="CI49" s="63">
        <f t="shared" si="52"/>
        <v>363953.52647116932</v>
      </c>
      <c r="CJ49" s="62">
        <f t="shared" si="53"/>
        <v>1.4319237045714406</v>
      </c>
      <c r="CK49" s="35"/>
      <c r="CL49" s="34">
        <f t="shared" si="16"/>
        <v>249718.07311907544</v>
      </c>
      <c r="CM49" s="36">
        <f t="shared" si="73"/>
        <v>336006.82628411561</v>
      </c>
      <c r="CN49" s="37">
        <f t="shared" si="55"/>
        <v>1.3455446860023395</v>
      </c>
      <c r="CO49" s="35"/>
      <c r="CP49" s="34">
        <f t="shared" si="17"/>
        <v>258825.67478751278</v>
      </c>
      <c r="CQ49" s="36">
        <f t="shared" si="74"/>
        <v>373929.99381659104</v>
      </c>
      <c r="CR49" s="37">
        <f t="shared" si="57"/>
        <v>1.4447175463700619</v>
      </c>
      <c r="CS49" s="35"/>
      <c r="CT49" s="34"/>
      <c r="CU49" s="36"/>
      <c r="CV49" s="37"/>
    </row>
    <row r="50" spans="1:100" ht="16.5" x14ac:dyDescent="0.25">
      <c r="A50" s="149"/>
      <c r="B50" s="150"/>
      <c r="C50" s="151"/>
      <c r="D50" s="74" t="s">
        <v>20</v>
      </c>
      <c r="E50" s="16">
        <v>120000</v>
      </c>
      <c r="F50" s="16">
        <f t="shared" si="19"/>
        <v>22800</v>
      </c>
      <c r="G50" s="16">
        <v>142800</v>
      </c>
      <c r="H50" s="32">
        <f t="shared" si="20"/>
        <v>142800</v>
      </c>
      <c r="I50" s="16">
        <v>120000</v>
      </c>
      <c r="J50" s="16">
        <f t="shared" si="21"/>
        <v>22800</v>
      </c>
      <c r="K50" s="32">
        <f t="shared" si="22"/>
        <v>142800</v>
      </c>
      <c r="L50" s="16">
        <v>120000</v>
      </c>
      <c r="M50" s="16">
        <f t="shared" si="23"/>
        <v>22800</v>
      </c>
      <c r="N50" s="24"/>
      <c r="O50" s="16">
        <v>45450</v>
      </c>
      <c r="P50" s="17">
        <f t="shared" si="24"/>
        <v>8635.5</v>
      </c>
      <c r="Q50" s="60">
        <v>53550</v>
      </c>
      <c r="R50" s="29">
        <f t="shared" si="25"/>
        <v>54085.5</v>
      </c>
      <c r="S50" s="16">
        <v>46359</v>
      </c>
      <c r="T50" s="17">
        <f t="shared" si="26"/>
        <v>8808.2100000000009</v>
      </c>
      <c r="U50" s="29">
        <f t="shared" si="27"/>
        <v>55167.21</v>
      </c>
      <c r="V50" s="16">
        <v>47750</v>
      </c>
      <c r="W50" s="17">
        <f t="shared" si="28"/>
        <v>9072.5</v>
      </c>
      <c r="X50" s="26"/>
      <c r="Y50" s="16">
        <v>120000</v>
      </c>
      <c r="Z50" s="17">
        <f t="shared" si="30"/>
        <v>22800</v>
      </c>
      <c r="AA50" s="17">
        <v>142800</v>
      </c>
      <c r="AB50" s="29">
        <f t="shared" si="31"/>
        <v>142800</v>
      </c>
      <c r="AC50" s="16">
        <v>120000</v>
      </c>
      <c r="AD50" s="17">
        <f t="shared" si="32"/>
        <v>22800</v>
      </c>
      <c r="AE50" s="29">
        <f t="shared" si="33"/>
        <v>142800</v>
      </c>
      <c r="AF50" s="16">
        <v>120000</v>
      </c>
      <c r="AG50" s="17">
        <f t="shared" si="34"/>
        <v>22800</v>
      </c>
      <c r="AH50" s="26"/>
      <c r="AI50" s="29">
        <f t="shared" si="36"/>
        <v>113228.5</v>
      </c>
      <c r="AJ50" s="29">
        <f t="shared" si="37"/>
        <v>113589.06999999999</v>
      </c>
      <c r="AK50" s="26"/>
      <c r="AL50" s="15">
        <f t="shared" si="60"/>
        <v>103318.73684753561</v>
      </c>
      <c r="AM50" s="15">
        <f t="shared" si="38"/>
        <v>104002.98683379458</v>
      </c>
      <c r="AN50" s="26"/>
      <c r="AO50" s="35"/>
      <c r="AP50" s="61">
        <f t="shared" si="39"/>
        <v>142800</v>
      </c>
      <c r="AQ50" s="61">
        <f t="shared" si="40"/>
        <v>53550</v>
      </c>
      <c r="AR50" s="61">
        <f t="shared" si="41"/>
        <v>142800</v>
      </c>
      <c r="AS50" s="35"/>
      <c r="AT50" s="34">
        <f t="shared" si="1"/>
        <v>142800</v>
      </c>
      <c r="AU50" s="34">
        <f t="shared" si="67"/>
        <v>54085.5</v>
      </c>
      <c r="AV50" s="34">
        <f t="shared" si="42"/>
        <v>142800</v>
      </c>
      <c r="AW50" s="35"/>
      <c r="AX50" s="34">
        <f t="shared" si="3"/>
        <v>142800</v>
      </c>
      <c r="AY50" s="34">
        <f t="shared" si="68"/>
        <v>55167.21</v>
      </c>
      <c r="AZ50" s="34">
        <f t="shared" si="43"/>
        <v>142800</v>
      </c>
      <c r="BA50" s="35"/>
      <c r="BB50" s="22"/>
      <c r="BC50" s="22"/>
      <c r="BD50" s="22"/>
      <c r="BE50" s="35"/>
      <c r="BF50" s="34">
        <f t="shared" si="45"/>
        <v>113050</v>
      </c>
      <c r="BG50" s="30">
        <f t="shared" si="46"/>
        <v>42072.853480599581</v>
      </c>
      <c r="BH50" s="62">
        <f t="shared" si="47"/>
        <v>0.37216146378239345</v>
      </c>
      <c r="BI50" s="35"/>
      <c r="BJ50" s="34">
        <f t="shared" si="7"/>
        <v>113228.5</v>
      </c>
      <c r="BK50" s="36">
        <f t="shared" si="8"/>
        <v>41820.416359715979</v>
      </c>
      <c r="BL50" s="37">
        <f t="shared" si="61"/>
        <v>0.36934531818151772</v>
      </c>
      <c r="BM50" s="35"/>
      <c r="BN50" s="34">
        <f t="shared" si="9"/>
        <v>113589.06999999999</v>
      </c>
      <c r="BO50" s="36">
        <f t="shared" si="10"/>
        <v>41310.493375531129</v>
      </c>
      <c r="BP50" s="37">
        <f t="shared" si="62"/>
        <v>0.36368370104210845</v>
      </c>
      <c r="BQ50" s="35"/>
      <c r="BR50" s="22"/>
      <c r="BS50" s="27"/>
      <c r="BT50" s="28"/>
      <c r="BV50" s="34">
        <f t="shared" si="13"/>
        <v>142800</v>
      </c>
      <c r="BW50" s="36">
        <f t="shared" si="70"/>
        <v>51219.340456023056</v>
      </c>
      <c r="BX50" s="37">
        <f t="shared" si="63"/>
        <v>0.35867885473405503</v>
      </c>
      <c r="BY50" s="35"/>
      <c r="BZ50" s="34">
        <f t="shared" si="14"/>
        <v>142800</v>
      </c>
      <c r="CA50" s="36">
        <f t="shared" si="71"/>
        <v>50594.81489633795</v>
      </c>
      <c r="CB50" s="37">
        <f t="shared" si="64"/>
        <v>0.35430542644494362</v>
      </c>
      <c r="CC50" s="35"/>
      <c r="CD50" s="22"/>
      <c r="CE50" s="27"/>
      <c r="CF50" s="28"/>
      <c r="CG50" s="35"/>
      <c r="CH50" s="63">
        <f t="shared" si="51"/>
        <v>102976.61931994896</v>
      </c>
      <c r="CI50" s="63">
        <f t="shared" si="52"/>
        <v>43261.969422637543</v>
      </c>
      <c r="CJ50" s="62">
        <f t="shared" si="53"/>
        <v>0.4201144852912907</v>
      </c>
      <c r="CK50" s="35"/>
      <c r="CL50" s="34">
        <f t="shared" si="16"/>
        <v>103318.73684753561</v>
      </c>
      <c r="CM50" s="36">
        <f t="shared" si="73"/>
        <v>42978.49032060038</v>
      </c>
      <c r="CN50" s="37">
        <f t="shared" si="55"/>
        <v>0.41597963382017011</v>
      </c>
      <c r="CO50" s="35"/>
      <c r="CP50" s="34">
        <f t="shared" si="17"/>
        <v>104002.98683379458</v>
      </c>
      <c r="CQ50" s="36">
        <f t="shared" si="74"/>
        <v>42408.134283403779</v>
      </c>
      <c r="CR50" s="37">
        <f t="shared" si="57"/>
        <v>0.40775881130390518</v>
      </c>
      <c r="CS50" s="35"/>
      <c r="CT50" s="34"/>
      <c r="CU50" s="36"/>
      <c r="CV50" s="37"/>
    </row>
    <row r="51" spans="1:100" ht="16.5" x14ac:dyDescent="0.25">
      <c r="A51" s="149"/>
      <c r="B51" s="150">
        <v>20</v>
      </c>
      <c r="C51" s="151" t="s">
        <v>40</v>
      </c>
      <c r="D51" s="74" t="s">
        <v>19</v>
      </c>
      <c r="E51" s="23"/>
      <c r="F51" s="23"/>
      <c r="G51" s="23"/>
      <c r="H51" s="24"/>
      <c r="I51" s="23"/>
      <c r="J51" s="23"/>
      <c r="K51" s="24"/>
      <c r="L51" s="23"/>
      <c r="M51" s="23"/>
      <c r="N51" s="24"/>
      <c r="O51" s="23" t="s">
        <v>94</v>
      </c>
      <c r="P51" s="25" t="e">
        <f t="shared" si="24"/>
        <v>#VALUE!</v>
      </c>
      <c r="Q51" s="26"/>
      <c r="R51" s="26"/>
      <c r="S51" s="23" t="s">
        <v>94</v>
      </c>
      <c r="T51" s="25" t="e">
        <f t="shared" si="26"/>
        <v>#VALUE!</v>
      </c>
      <c r="U51" s="26"/>
      <c r="V51" s="23" t="s">
        <v>94</v>
      </c>
      <c r="W51" s="25" t="e">
        <f t="shared" si="28"/>
        <v>#VALUE!</v>
      </c>
      <c r="X51" s="26"/>
      <c r="Y51" s="23">
        <v>0</v>
      </c>
      <c r="Z51" s="25"/>
      <c r="AA51" s="25"/>
      <c r="AB51" s="26"/>
      <c r="AC51" s="23">
        <v>0</v>
      </c>
      <c r="AD51" s="25"/>
      <c r="AE51" s="26"/>
      <c r="AF51" s="23">
        <v>0</v>
      </c>
      <c r="AG51" s="25"/>
      <c r="AH51" s="26"/>
      <c r="AI51" s="26"/>
      <c r="AJ51" s="26"/>
      <c r="AK51" s="26"/>
      <c r="AL51" s="26"/>
      <c r="AM51" s="26"/>
      <c r="AN51" s="26"/>
      <c r="AO51" s="35"/>
      <c r="AP51" s="22"/>
      <c r="AQ51" s="22"/>
      <c r="AR51" s="22"/>
      <c r="AS51" s="35"/>
      <c r="AT51" s="22"/>
      <c r="AU51" s="22"/>
      <c r="AV51" s="22"/>
      <c r="AW51" s="35"/>
      <c r="AX51" s="22"/>
      <c r="AY51" s="22"/>
      <c r="AZ51" s="22"/>
      <c r="BA51" s="35"/>
      <c r="BB51" s="22"/>
      <c r="BC51" s="22"/>
      <c r="BD51" s="22"/>
      <c r="BE51" s="35"/>
      <c r="BF51" s="22"/>
      <c r="BG51" s="27"/>
      <c r="BH51" s="28"/>
      <c r="BI51" s="35"/>
      <c r="BJ51" s="22"/>
      <c r="BK51" s="27"/>
      <c r="BL51" s="28"/>
      <c r="BM51" s="35"/>
      <c r="BN51" s="22"/>
      <c r="BO51" s="27"/>
      <c r="BP51" s="28"/>
      <c r="BQ51" s="35"/>
      <c r="BR51" s="22"/>
      <c r="BS51" s="27"/>
      <c r="BT51" s="28"/>
      <c r="BV51" s="22"/>
      <c r="BW51" s="27"/>
      <c r="BX51" s="28"/>
      <c r="BY51" s="35"/>
      <c r="BZ51" s="22"/>
      <c r="CA51" s="27"/>
      <c r="CB51" s="28"/>
      <c r="CC51" s="35"/>
      <c r="CD51" s="22"/>
      <c r="CE51" s="27"/>
      <c r="CF51" s="28"/>
      <c r="CG51" s="35"/>
      <c r="CH51" s="22"/>
      <c r="CI51" s="27"/>
      <c r="CJ51" s="28"/>
      <c r="CK51" s="35"/>
      <c r="CL51" s="22"/>
      <c r="CM51" s="27"/>
      <c r="CN51" s="28"/>
      <c r="CO51" s="35"/>
      <c r="CP51" s="22"/>
      <c r="CQ51" s="27"/>
      <c r="CR51" s="28"/>
      <c r="CS51" s="35"/>
      <c r="CT51" s="22"/>
      <c r="CU51" s="27"/>
      <c r="CV51" s="28"/>
    </row>
    <row r="52" spans="1:100" ht="16.5" x14ac:dyDescent="0.25">
      <c r="A52" s="149"/>
      <c r="B52" s="150"/>
      <c r="C52" s="151"/>
      <c r="D52" s="74" t="s">
        <v>20</v>
      </c>
      <c r="E52" s="16">
        <v>120000</v>
      </c>
      <c r="F52" s="16">
        <f t="shared" ref="F52" si="76">E52*19%</f>
        <v>22800</v>
      </c>
      <c r="G52" s="16">
        <v>142800</v>
      </c>
      <c r="H52" s="32">
        <f t="shared" ref="H52" si="77">E52+F52</f>
        <v>142800</v>
      </c>
      <c r="I52" s="16">
        <v>120000</v>
      </c>
      <c r="J52" s="16">
        <f t="shared" ref="J52" si="78">I52*19%</f>
        <v>22800</v>
      </c>
      <c r="K52" s="32">
        <f t="shared" ref="K52" si="79">I52+J52</f>
        <v>142800</v>
      </c>
      <c r="L52" s="16">
        <v>120000</v>
      </c>
      <c r="M52" s="16">
        <f t="shared" ref="M52" si="80">L52*19%</f>
        <v>22800</v>
      </c>
      <c r="N52" s="32">
        <f>L52+M52</f>
        <v>142800</v>
      </c>
      <c r="O52" s="16">
        <v>45450</v>
      </c>
      <c r="P52" s="17">
        <f t="shared" si="24"/>
        <v>8635.5</v>
      </c>
      <c r="Q52" s="60">
        <v>53550</v>
      </c>
      <c r="R52" s="29">
        <f t="shared" si="25"/>
        <v>54085.5</v>
      </c>
      <c r="S52" s="16">
        <v>46359</v>
      </c>
      <c r="T52" s="17">
        <f t="shared" si="26"/>
        <v>8808.2100000000009</v>
      </c>
      <c r="U52" s="29">
        <f t="shared" si="27"/>
        <v>55167.21</v>
      </c>
      <c r="V52" s="16">
        <v>47750</v>
      </c>
      <c r="W52" s="17">
        <f t="shared" si="28"/>
        <v>9072.5</v>
      </c>
      <c r="X52" s="29">
        <f t="shared" si="29"/>
        <v>56822.5</v>
      </c>
      <c r="Y52" s="16">
        <v>75000</v>
      </c>
      <c r="Z52" s="17">
        <f t="shared" si="30"/>
        <v>14250</v>
      </c>
      <c r="AA52" s="17">
        <v>89250</v>
      </c>
      <c r="AB52" s="29">
        <f t="shared" si="31"/>
        <v>89250</v>
      </c>
      <c r="AC52" s="16">
        <v>75000</v>
      </c>
      <c r="AD52" s="17">
        <f t="shared" si="32"/>
        <v>14250</v>
      </c>
      <c r="AE52" s="29">
        <f t="shared" si="33"/>
        <v>89250</v>
      </c>
      <c r="AF52" s="16">
        <v>75000</v>
      </c>
      <c r="AG52" s="17">
        <f t="shared" si="34"/>
        <v>14250</v>
      </c>
      <c r="AH52" s="29">
        <f t="shared" si="35"/>
        <v>89250</v>
      </c>
      <c r="AI52" s="29">
        <f>+AVERAGE(H52,R52,AB52)</f>
        <v>95378.5</v>
      </c>
      <c r="AJ52" s="29">
        <f>+AVERAGE(K52,U52,AE52)</f>
        <v>95739.069999999992</v>
      </c>
      <c r="AK52" s="29">
        <f>+AVERAGE(N52,X52,AH52)</f>
        <v>96290.833333333328</v>
      </c>
      <c r="AL52" s="15">
        <f>+GEOMEAN(H52,R52,AB52)</f>
        <v>88336.277425152613</v>
      </c>
      <c r="AM52" s="15">
        <f>+GEOMEAN(K52,U52,AE52)</f>
        <v>88921.302934160965</v>
      </c>
      <c r="AN52" s="15">
        <f>+GEOMEAN(N52,X52,AH52)</f>
        <v>89801.913319865125</v>
      </c>
      <c r="AO52" s="35"/>
      <c r="AP52" s="61">
        <f t="shared" si="39"/>
        <v>142800</v>
      </c>
      <c r="AQ52" s="61">
        <f t="shared" si="40"/>
        <v>53550</v>
      </c>
      <c r="AR52" s="61">
        <f t="shared" si="41"/>
        <v>89250</v>
      </c>
      <c r="AS52" s="35"/>
      <c r="AT52" s="34">
        <f>+H52</f>
        <v>142800</v>
      </c>
      <c r="AU52" s="34">
        <f>+R52</f>
        <v>54085.5</v>
      </c>
      <c r="AV52" s="34">
        <f>+AB52</f>
        <v>89250</v>
      </c>
      <c r="AW52" s="35"/>
      <c r="AX52" s="34">
        <f>+K52</f>
        <v>142800</v>
      </c>
      <c r="AY52" s="34">
        <f>+U52</f>
        <v>55167.21</v>
      </c>
      <c r="AZ52" s="34">
        <f>+AE52</f>
        <v>89250</v>
      </c>
      <c r="BA52" s="35"/>
      <c r="BB52" s="34">
        <f>+N52</f>
        <v>142800</v>
      </c>
      <c r="BC52" s="34">
        <f>+X52</f>
        <v>56822.5</v>
      </c>
      <c r="BD52" s="34">
        <f>+AH52</f>
        <v>89250</v>
      </c>
      <c r="BE52" s="35"/>
      <c r="BF52" s="34">
        <f t="shared" si="45"/>
        <v>95200</v>
      </c>
      <c r="BG52" s="30">
        <f t="shared" si="46"/>
        <v>36678.263317665413</v>
      </c>
      <c r="BH52" s="62">
        <f t="shared" si="47"/>
        <v>0.38527587518556106</v>
      </c>
      <c r="BI52" s="35"/>
      <c r="BJ52" s="34">
        <f>+AVERAGE(AT52:AV52)</f>
        <v>95378.5</v>
      </c>
      <c r="BK52" s="36">
        <f>+_xlfn.STDEV.P(AT52:AV52)</f>
        <v>36475.877981208345</v>
      </c>
      <c r="BL52" s="37">
        <f t="shared" si="61"/>
        <v>0.38243291707469024</v>
      </c>
      <c r="BM52" s="35"/>
      <c r="BN52" s="34">
        <f>+AVERAGE(AX52:AZ52)</f>
        <v>95739.069999999992</v>
      </c>
      <c r="BO52" s="36">
        <f>+_xlfn.STDEV.P(AX52:AZ52)</f>
        <v>36068.984764334622</v>
      </c>
      <c r="BP52" s="37">
        <f t="shared" si="62"/>
        <v>0.37674258549132161</v>
      </c>
      <c r="BQ52" s="35"/>
      <c r="BR52" s="34">
        <f>+AVERAGE(BB52:BD52)</f>
        <v>96290.833333333328</v>
      </c>
      <c r="BS52" s="36">
        <f>+_xlfn.STDEV.P(BB52:BD52)</f>
        <v>35451.493876218468</v>
      </c>
      <c r="BT52" s="37">
        <f t="shared" si="65"/>
        <v>0.3681710153394851</v>
      </c>
      <c r="BV52" s="34">
        <f>+MEDIAN(AT52:AV52)</f>
        <v>89250</v>
      </c>
      <c r="BW52" s="36">
        <f>+SQRT(((AT52-BV52)^2+(AU52-BV52)^2+(AV52-BV52)^2)/3)</f>
        <v>36987.135422332991</v>
      </c>
      <c r="BX52" s="37">
        <f t="shared" si="63"/>
        <v>0.4144216854042912</v>
      </c>
      <c r="BY52" s="35"/>
      <c r="BZ52" s="34">
        <f>+MEDIAN(AX52:AZ52)</f>
        <v>89250</v>
      </c>
      <c r="CA52" s="36">
        <f>+SQRT(((AX52-BZ52)^2+(AY52-BZ52)^2+(AZ52-BZ52)^2)/3)</f>
        <v>36648.051672560985</v>
      </c>
      <c r="CB52" s="37">
        <f t="shared" si="64"/>
        <v>0.41062242770376456</v>
      </c>
      <c r="CC52" s="35"/>
      <c r="CD52" s="34">
        <f>+MEDIAN(BB52:BD52)</f>
        <v>89250</v>
      </c>
      <c r="CE52" s="36">
        <f>+SQRT(((BB52-CD52)^2+(BC52-CD52)^2+(BD52-CD52)^2)/3)</f>
        <v>36143.903387477854</v>
      </c>
      <c r="CF52" s="37">
        <f t="shared" si="66"/>
        <v>0.40497370742272104</v>
      </c>
      <c r="CG52" s="35"/>
      <c r="CH52" s="63">
        <f t="shared" si="51"/>
        <v>88043.771053597782</v>
      </c>
      <c r="CI52" s="63">
        <f t="shared" si="52"/>
        <v>37369.862359036393</v>
      </c>
      <c r="CJ52" s="62">
        <f t="shared" si="53"/>
        <v>0.42444640787009236</v>
      </c>
      <c r="CK52" s="35"/>
      <c r="CL52" s="34">
        <f>+GEOMEAN(AT52:AV52)</f>
        <v>88336.277425152613</v>
      </c>
      <c r="CM52" s="36">
        <f>+SQRT(((AT52-CL52)^2+(AU52-CL52)^2+(AV52-CL52)^2)/3)</f>
        <v>37149.462624561478</v>
      </c>
      <c r="CN52" s="37">
        <f t="shared" si="55"/>
        <v>0.4205459377212068</v>
      </c>
      <c r="CO52" s="35"/>
      <c r="CP52" s="34">
        <f>+GEOMEAN(AX52:AZ52)</f>
        <v>88921.302934160965</v>
      </c>
      <c r="CQ52" s="36">
        <f>+SQRT(((AX52-CP52)^2+(AY52-CP52)^2+(AZ52-CP52)^2)/3)</f>
        <v>36707.67780306784</v>
      </c>
      <c r="CR52" s="37">
        <f t="shared" si="57"/>
        <v>0.41281084050519262</v>
      </c>
      <c r="CS52" s="35"/>
      <c r="CT52" s="34">
        <f>+GEOMEAN(BB52:BD52)</f>
        <v>89801.913319865125</v>
      </c>
      <c r="CU52" s="36">
        <f>+SQRT(((BB52-CT52)^2+(BC52-CT52)^2+(BD52-CT52)^2)/3)</f>
        <v>36040.456448229728</v>
      </c>
      <c r="CV52" s="37">
        <f t="shared" si="59"/>
        <v>0.4013328348568404</v>
      </c>
    </row>
    <row r="53" spans="1:100" ht="16.5" x14ac:dyDescent="0.25">
      <c r="A53" s="149"/>
      <c r="B53" s="150">
        <v>21</v>
      </c>
      <c r="C53" s="151" t="s">
        <v>41</v>
      </c>
      <c r="D53" s="74" t="s">
        <v>19</v>
      </c>
      <c r="E53" s="23"/>
      <c r="F53" s="23"/>
      <c r="G53" s="23"/>
      <c r="H53" s="24"/>
      <c r="I53" s="23"/>
      <c r="J53" s="23"/>
      <c r="K53" s="24"/>
      <c r="L53" s="23"/>
      <c r="M53" s="23"/>
      <c r="N53" s="24"/>
      <c r="O53" s="23" t="s">
        <v>94</v>
      </c>
      <c r="P53" s="25" t="e">
        <f t="shared" si="24"/>
        <v>#VALUE!</v>
      </c>
      <c r="Q53" s="26"/>
      <c r="R53" s="26"/>
      <c r="S53" s="23" t="s">
        <v>94</v>
      </c>
      <c r="T53" s="25" t="e">
        <f t="shared" si="26"/>
        <v>#VALUE!</v>
      </c>
      <c r="U53" s="26"/>
      <c r="V53" s="23" t="s">
        <v>94</v>
      </c>
      <c r="W53" s="25" t="e">
        <f t="shared" si="28"/>
        <v>#VALUE!</v>
      </c>
      <c r="X53" s="26"/>
      <c r="Y53" s="23">
        <v>0</v>
      </c>
      <c r="Z53" s="25"/>
      <c r="AA53" s="25"/>
      <c r="AB53" s="26"/>
      <c r="AC53" s="23">
        <v>0</v>
      </c>
      <c r="AD53" s="25"/>
      <c r="AE53" s="26"/>
      <c r="AF53" s="23">
        <v>0</v>
      </c>
      <c r="AG53" s="25"/>
      <c r="AH53" s="26"/>
      <c r="AI53" s="26"/>
      <c r="AJ53" s="26"/>
      <c r="AK53" s="26"/>
      <c r="AL53" s="26"/>
      <c r="AM53" s="26"/>
      <c r="AN53" s="26"/>
      <c r="AO53" s="35"/>
      <c r="AP53" s="22"/>
      <c r="AQ53" s="22"/>
      <c r="AR53" s="22"/>
      <c r="AS53" s="35"/>
      <c r="AT53" s="22"/>
      <c r="AU53" s="22"/>
      <c r="AV53" s="22"/>
      <c r="AW53" s="35"/>
      <c r="AX53" s="22"/>
      <c r="AY53" s="22"/>
      <c r="AZ53" s="22"/>
      <c r="BA53" s="35"/>
      <c r="BB53" s="22"/>
      <c r="BC53" s="22"/>
      <c r="BD53" s="22"/>
      <c r="BE53" s="35"/>
      <c r="BF53" s="22"/>
      <c r="BG53" s="27"/>
      <c r="BH53" s="28"/>
      <c r="BI53" s="35"/>
      <c r="BJ53" s="22"/>
      <c r="BK53" s="27"/>
      <c r="BL53" s="28"/>
      <c r="BM53" s="35"/>
      <c r="BN53" s="22"/>
      <c r="BO53" s="27"/>
      <c r="BP53" s="28"/>
      <c r="BQ53" s="35"/>
      <c r="BR53" s="22"/>
      <c r="BS53" s="27"/>
      <c r="BT53" s="28"/>
      <c r="BV53" s="22"/>
      <c r="BW53" s="27"/>
      <c r="BX53" s="28"/>
      <c r="BY53" s="35"/>
      <c r="BZ53" s="22"/>
      <c r="CA53" s="27"/>
      <c r="CB53" s="28"/>
      <c r="CC53" s="35"/>
      <c r="CD53" s="22"/>
      <c r="CE53" s="27"/>
      <c r="CF53" s="28"/>
      <c r="CG53" s="35"/>
      <c r="CH53" s="22"/>
      <c r="CI53" s="27"/>
      <c r="CJ53" s="28"/>
      <c r="CK53" s="35"/>
      <c r="CL53" s="22"/>
      <c r="CM53" s="27"/>
      <c r="CN53" s="28"/>
      <c r="CO53" s="35"/>
      <c r="CP53" s="22"/>
      <c r="CQ53" s="27"/>
      <c r="CR53" s="28"/>
      <c r="CS53" s="35"/>
      <c r="CT53" s="22"/>
      <c r="CU53" s="27"/>
      <c r="CV53" s="28"/>
    </row>
    <row r="54" spans="1:100" ht="16.5" x14ac:dyDescent="0.25">
      <c r="A54" s="149"/>
      <c r="B54" s="150"/>
      <c r="C54" s="151"/>
      <c r="D54" s="74" t="s">
        <v>20</v>
      </c>
      <c r="E54" s="16">
        <v>150000</v>
      </c>
      <c r="F54" s="16">
        <f t="shared" ref="F54:F55" si="81">E54*19%</f>
        <v>28500</v>
      </c>
      <c r="G54" s="16">
        <v>178500</v>
      </c>
      <c r="H54" s="32">
        <f t="shared" ref="H54:H55" si="82">E54+F54</f>
        <v>178500</v>
      </c>
      <c r="I54" s="16">
        <v>150000</v>
      </c>
      <c r="J54" s="16">
        <f t="shared" ref="J54:J55" si="83">I54*19%</f>
        <v>28500</v>
      </c>
      <c r="K54" s="32">
        <f t="shared" ref="K54:K55" si="84">I54+J54</f>
        <v>178500</v>
      </c>
      <c r="L54" s="16">
        <v>150000</v>
      </c>
      <c r="M54" s="16">
        <f t="shared" ref="M54:M55" si="85">L54*19%</f>
        <v>28500</v>
      </c>
      <c r="N54" s="32">
        <f>L54+M54</f>
        <v>178500</v>
      </c>
      <c r="O54" s="16">
        <v>42420</v>
      </c>
      <c r="P54" s="17">
        <f t="shared" si="24"/>
        <v>8059.8</v>
      </c>
      <c r="Q54" s="60">
        <v>49980</v>
      </c>
      <c r="R54" s="29">
        <f t="shared" si="25"/>
        <v>50479.8</v>
      </c>
      <c r="S54" s="16">
        <v>43268</v>
      </c>
      <c r="T54" s="17">
        <f t="shared" si="26"/>
        <v>8220.92</v>
      </c>
      <c r="U54" s="29">
        <f t="shared" si="27"/>
        <v>51488.92</v>
      </c>
      <c r="V54" s="16">
        <v>44566</v>
      </c>
      <c r="W54" s="17">
        <f t="shared" si="28"/>
        <v>8467.5400000000009</v>
      </c>
      <c r="X54" s="29">
        <f t="shared" si="29"/>
        <v>53033.54</v>
      </c>
      <c r="Y54" s="16">
        <v>100000</v>
      </c>
      <c r="Z54" s="17">
        <f t="shared" si="30"/>
        <v>19000</v>
      </c>
      <c r="AA54" s="17">
        <v>119000</v>
      </c>
      <c r="AB54" s="29">
        <f t="shared" si="31"/>
        <v>119000</v>
      </c>
      <c r="AC54" s="16">
        <v>100000</v>
      </c>
      <c r="AD54" s="17">
        <f t="shared" si="32"/>
        <v>19000</v>
      </c>
      <c r="AE54" s="29">
        <f t="shared" si="33"/>
        <v>119000</v>
      </c>
      <c r="AF54" s="16">
        <v>100000</v>
      </c>
      <c r="AG54" s="17">
        <f t="shared" si="34"/>
        <v>19000</v>
      </c>
      <c r="AH54" s="29">
        <f t="shared" si="35"/>
        <v>119000</v>
      </c>
      <c r="AI54" s="29">
        <f>+AVERAGE(H54,R54,AB54)</f>
        <v>115993.26666666666</v>
      </c>
      <c r="AJ54" s="29">
        <f>+AVERAGE(K54,U54,AE54)</f>
        <v>116329.64</v>
      </c>
      <c r="AK54" s="29">
        <f>+AVERAGE(N54,X54,AH54)</f>
        <v>116844.51333333335</v>
      </c>
      <c r="AL54" s="15">
        <f>+GEOMEAN(H54,R54,AB54)</f>
        <v>102353.08467997063</v>
      </c>
      <c r="AM54" s="15">
        <f>+GEOMEAN(K54,U54,AE54)</f>
        <v>103030.62193738158</v>
      </c>
      <c r="AN54" s="15">
        <f>+GEOMEAN(N54,X54,AH54)</f>
        <v>104050.76232166683</v>
      </c>
      <c r="AO54" s="35"/>
      <c r="AP54" s="61">
        <f t="shared" si="39"/>
        <v>178500</v>
      </c>
      <c r="AQ54" s="61">
        <f t="shared" si="40"/>
        <v>49980</v>
      </c>
      <c r="AR54" s="61">
        <f t="shared" si="41"/>
        <v>119000</v>
      </c>
      <c r="AS54" s="35"/>
      <c r="AT54" s="34">
        <f>+H54</f>
        <v>178500</v>
      </c>
      <c r="AU54" s="34">
        <f>+R54</f>
        <v>50479.8</v>
      </c>
      <c r="AV54" s="34">
        <f>+AB54</f>
        <v>119000</v>
      </c>
      <c r="AW54" s="35"/>
      <c r="AX54" s="34">
        <f>+K54</f>
        <v>178500</v>
      </c>
      <c r="AY54" s="34">
        <f>+U54</f>
        <v>51488.92</v>
      </c>
      <c r="AZ54" s="34">
        <f>+AE54</f>
        <v>119000</v>
      </c>
      <c r="BA54" s="35"/>
      <c r="BB54" s="34">
        <f>+N54</f>
        <v>178500</v>
      </c>
      <c r="BC54" s="34">
        <f>+X54</f>
        <v>53033.54</v>
      </c>
      <c r="BD54" s="34">
        <f>+AH54</f>
        <v>119000</v>
      </c>
      <c r="BE54" s="35"/>
      <c r="BF54" s="34">
        <f t="shared" si="45"/>
        <v>115826.66666666667</v>
      </c>
      <c r="BG54" s="30">
        <f t="shared" si="46"/>
        <v>52516.030145301564</v>
      </c>
      <c r="BH54" s="62">
        <f t="shared" si="47"/>
        <v>0.45340189488864019</v>
      </c>
      <c r="BI54" s="35"/>
      <c r="BJ54" s="34">
        <f>+AVERAGE(AT54:AV54)</f>
        <v>115993.26666666666</v>
      </c>
      <c r="BK54" s="36">
        <f>+_xlfn.STDEV.P(AT54:AV54)</f>
        <v>52307.25402856557</v>
      </c>
      <c r="BL54" s="37">
        <f t="shared" si="61"/>
        <v>0.45095077957311519</v>
      </c>
      <c r="BM54" s="35"/>
      <c r="BN54" s="34">
        <f>+AVERAGE(AX54:AZ54)</f>
        <v>116329.64</v>
      </c>
      <c r="BO54" s="36">
        <f>+_xlfn.STDEV.P(AX54:AZ54)</f>
        <v>51886.425505384999</v>
      </c>
      <c r="BP54" s="37">
        <f t="shared" si="62"/>
        <v>0.4460292794285704</v>
      </c>
      <c r="BQ54" s="35"/>
      <c r="BR54" s="34">
        <f>+AVERAGE(BB54:BD54)</f>
        <v>116844.51333333335</v>
      </c>
      <c r="BS54" s="36">
        <f>+_xlfn.STDEV.P(BB54:BD54)</f>
        <v>51244.139426283204</v>
      </c>
      <c r="BT54" s="37">
        <f t="shared" si="65"/>
        <v>0.43856692936958214</v>
      </c>
      <c r="BV54" s="34">
        <f>+MEDIAN(AT54:AV54)</f>
        <v>119000</v>
      </c>
      <c r="BW54" s="36">
        <f>+SQRT(((AT54-BV54)^2+(AU54-BV54)^2+(AV54-BV54)^2)/3)</f>
        <v>52393.599507446204</v>
      </c>
      <c r="BX54" s="37">
        <f t="shared" si="63"/>
        <v>0.44028234880206896</v>
      </c>
      <c r="BY54" s="35"/>
      <c r="BZ54" s="34">
        <f>+MEDIAN(AX54:AZ54)</f>
        <v>119000</v>
      </c>
      <c r="CA54" s="36">
        <f>+SQRT(((AX54-BZ54)^2+(AY54-BZ54)^2+(AZ54-BZ54)^2)/3)</f>
        <v>51955.095748689244</v>
      </c>
      <c r="CB54" s="37">
        <f t="shared" si="64"/>
        <v>0.43659744326629618</v>
      </c>
      <c r="CC54" s="35"/>
      <c r="CD54" s="34">
        <f>+MEDIAN(BB54:BD54)</f>
        <v>119000</v>
      </c>
      <c r="CE54" s="36">
        <f>+SQRT(((BB54-CD54)^2+(BC54-CD54)^2+(BD54-CD54)^2)/3)</f>
        <v>51289.452602952719</v>
      </c>
      <c r="CF54" s="37">
        <f t="shared" si="66"/>
        <v>0.43100380338615729</v>
      </c>
      <c r="CG54" s="35"/>
      <c r="CH54" s="63">
        <f t="shared" si="51"/>
        <v>102014.1646995294</v>
      </c>
      <c r="CI54" s="63">
        <f t="shared" si="52"/>
        <v>54302.105233723611</v>
      </c>
      <c r="CJ54" s="62">
        <f t="shared" si="53"/>
        <v>0.53229966048013044</v>
      </c>
      <c r="CK54" s="35"/>
      <c r="CL54" s="34">
        <f>+GEOMEAN(AT54:AV54)</f>
        <v>102353.08467997063</v>
      </c>
      <c r="CM54" s="36">
        <f>+SQRT(((AT54-CL54)^2+(AU54-CL54)^2+(AV54-CL54)^2)/3)</f>
        <v>54056.483317351267</v>
      </c>
      <c r="CN54" s="37">
        <f t="shared" si="55"/>
        <v>0.52813731492676275</v>
      </c>
      <c r="CO54" s="35"/>
      <c r="CP54" s="34">
        <f>+GEOMEAN(AX54:AZ54)</f>
        <v>103030.62193738158</v>
      </c>
      <c r="CQ54" s="36">
        <f>+SQRT(((AX54-CP54)^2+(AY54-CP54)^2+(AZ54-CP54)^2)/3)</f>
        <v>53563.65403102852</v>
      </c>
      <c r="CR54" s="37">
        <f t="shared" si="57"/>
        <v>0.51988091524462154</v>
      </c>
      <c r="CS54" s="35"/>
      <c r="CT54" s="34">
        <f>+GEOMEAN(BB54:BD54)</f>
        <v>104050.76232166683</v>
      </c>
      <c r="CU54" s="36">
        <f>+SQRT(((BB54-CT54)^2+(BC54-CT54)^2+(BD54-CT54)^2)/3)</f>
        <v>52817.060600613448</v>
      </c>
      <c r="CV54" s="37">
        <f t="shared" si="59"/>
        <v>0.5076085885592323</v>
      </c>
    </row>
    <row r="55" spans="1:100" ht="16.5" x14ac:dyDescent="0.25">
      <c r="A55" s="149"/>
      <c r="B55" s="150">
        <v>22</v>
      </c>
      <c r="C55" s="151" t="s">
        <v>42</v>
      </c>
      <c r="D55" s="74" t="s">
        <v>19</v>
      </c>
      <c r="E55" s="16">
        <v>2370892.018779343</v>
      </c>
      <c r="F55" s="16">
        <f t="shared" si="81"/>
        <v>450469.48356807517</v>
      </c>
      <c r="G55" s="16">
        <v>2995468</v>
      </c>
      <c r="H55" s="32">
        <f t="shared" si="82"/>
        <v>2821361.5023474181</v>
      </c>
      <c r="I55" s="16">
        <v>2577129.9999999995</v>
      </c>
      <c r="J55" s="16">
        <f t="shared" si="83"/>
        <v>489654.6999999999</v>
      </c>
      <c r="K55" s="32">
        <f t="shared" si="84"/>
        <v>3066784.6999999993</v>
      </c>
      <c r="L55" s="16">
        <v>2804864.0000000005</v>
      </c>
      <c r="M55" s="16">
        <f t="shared" si="85"/>
        <v>532924.16000000015</v>
      </c>
      <c r="N55" s="32">
        <f>L55+M55</f>
        <v>3337788.1600000006</v>
      </c>
      <c r="O55" s="23" t="s">
        <v>94</v>
      </c>
      <c r="P55" s="25" t="e">
        <f t="shared" si="24"/>
        <v>#VALUE!</v>
      </c>
      <c r="Q55" s="26"/>
      <c r="R55" s="26"/>
      <c r="S55" s="23" t="s">
        <v>94</v>
      </c>
      <c r="T55" s="25" t="e">
        <f t="shared" si="26"/>
        <v>#VALUE!</v>
      </c>
      <c r="U55" s="26"/>
      <c r="V55" s="23" t="s">
        <v>94</v>
      </c>
      <c r="W55" s="25" t="e">
        <f t="shared" si="28"/>
        <v>#VALUE!</v>
      </c>
      <c r="X55" s="26"/>
      <c r="Y55" s="16">
        <v>800000</v>
      </c>
      <c r="Z55" s="17">
        <f t="shared" si="30"/>
        <v>152000</v>
      </c>
      <c r="AA55" s="17">
        <v>952000</v>
      </c>
      <c r="AB55" s="29">
        <f t="shared" si="31"/>
        <v>952000</v>
      </c>
      <c r="AC55" s="16">
        <v>800000</v>
      </c>
      <c r="AD55" s="17">
        <f t="shared" si="32"/>
        <v>152000</v>
      </c>
      <c r="AE55" s="29">
        <f t="shared" si="33"/>
        <v>952000</v>
      </c>
      <c r="AF55" s="16">
        <v>1200000</v>
      </c>
      <c r="AG55" s="17">
        <f t="shared" si="34"/>
        <v>228000</v>
      </c>
      <c r="AH55" s="29">
        <f t="shared" si="35"/>
        <v>1428000</v>
      </c>
      <c r="AI55" s="29">
        <f>+AVERAGE(H55,R55,AB55)</f>
        <v>1886680.7511737091</v>
      </c>
      <c r="AJ55" s="29">
        <f>+AVERAGE(K55,U55,AE55)</f>
        <v>2009392.3499999996</v>
      </c>
      <c r="AK55" s="29">
        <f>+AVERAGE(N55,X55,AH55)</f>
        <v>2382894.0800000001</v>
      </c>
      <c r="AL55" s="15">
        <f>+GEOMEAN(H55,R55,AB55)</f>
        <v>1638882.5919615908</v>
      </c>
      <c r="AM55" s="15">
        <f>+GEOMEAN(K55,U55,AE55)</f>
        <v>1708677.568881853</v>
      </c>
      <c r="AN55" s="15">
        <f>+GEOMEAN(N55,X55,AH55)</f>
        <v>2183199.8288017525</v>
      </c>
      <c r="AO55" s="35"/>
      <c r="AP55" s="61">
        <f t="shared" si="39"/>
        <v>2995468</v>
      </c>
      <c r="AQ55" s="22"/>
      <c r="AR55" s="61">
        <f t="shared" si="41"/>
        <v>952000</v>
      </c>
      <c r="AS55" s="35"/>
      <c r="AT55" s="34">
        <f>+H55</f>
        <v>2821361.5023474181</v>
      </c>
      <c r="AU55" s="22"/>
      <c r="AV55" s="34">
        <f>+AB55</f>
        <v>952000</v>
      </c>
      <c r="AW55" s="35"/>
      <c r="AX55" s="34">
        <f>+K55</f>
        <v>3066784.6999999993</v>
      </c>
      <c r="AY55" s="22"/>
      <c r="AZ55" s="34">
        <f>+AE55</f>
        <v>952000</v>
      </c>
      <c r="BA55" s="35"/>
      <c r="BB55" s="34">
        <f>+N55</f>
        <v>3337788.1600000006</v>
      </c>
      <c r="BC55" s="22"/>
      <c r="BD55" s="34">
        <f>+AH55</f>
        <v>1428000</v>
      </c>
      <c r="BE55" s="35"/>
      <c r="BF55" s="34">
        <f t="shared" si="45"/>
        <v>1973734</v>
      </c>
      <c r="BG55" s="30">
        <f t="shared" si="46"/>
        <v>1021734</v>
      </c>
      <c r="BH55" s="62">
        <f t="shared" si="47"/>
        <v>0.51766550102496078</v>
      </c>
      <c r="BI55" s="35"/>
      <c r="BJ55" s="34">
        <f>+AVERAGE(AT55:AV55)</f>
        <v>1886680.7511737091</v>
      </c>
      <c r="BK55" s="36">
        <f>+_xlfn.STDEV.P(AT55:AV55)</f>
        <v>934680.75117370905</v>
      </c>
      <c r="BL55" s="37">
        <f t="shared" si="61"/>
        <v>0.49541012733195144</v>
      </c>
      <c r="BM55" s="35"/>
      <c r="BN55" s="34">
        <f>+AVERAGE(AX55:AZ55)</f>
        <v>2009392.3499999996</v>
      </c>
      <c r="BO55" s="36">
        <f>+_xlfn.STDEV.P(AX55:AZ55)</f>
        <v>1057392.3499999999</v>
      </c>
      <c r="BP55" s="37">
        <f t="shared" si="62"/>
        <v>0.52622493063636877</v>
      </c>
      <c r="BQ55" s="35"/>
      <c r="BR55" s="34">
        <f>+AVERAGE(BB55:BD55)</f>
        <v>2382894.0800000001</v>
      </c>
      <c r="BS55" s="36">
        <f>+_xlfn.STDEV.P(BB55:BD55)</f>
        <v>954894.08000000077</v>
      </c>
      <c r="BT55" s="37">
        <f t="shared" si="65"/>
        <v>0.40072871388391745</v>
      </c>
      <c r="BV55" s="34">
        <f>+MEDIAN(AT55:AV55)</f>
        <v>1886680.7511737091</v>
      </c>
      <c r="BW55" s="36">
        <f>+SQRT(((AT55-BV55)^2+(AV55-BV55)^2)/2)</f>
        <v>934680.75117370905</v>
      </c>
      <c r="BX55" s="37">
        <f t="shared" si="63"/>
        <v>0.49541012733195144</v>
      </c>
      <c r="BY55" s="35"/>
      <c r="BZ55" s="34">
        <f>+MEDIAN(AX55:AZ55)</f>
        <v>2009392.3499999996</v>
      </c>
      <c r="CA55" s="36">
        <f>+SQRT(((AX55-BZ55)^2+(AZ55-BZ55)^2)/2)</f>
        <v>1057392.3499999996</v>
      </c>
      <c r="CB55" s="37">
        <f t="shared" si="64"/>
        <v>0.52622493063636866</v>
      </c>
      <c r="CC55" s="35"/>
      <c r="CD55" s="34">
        <f>+MEDIAN(BB55:BD55)</f>
        <v>2382894.0800000001</v>
      </c>
      <c r="CE55" s="36">
        <f>+SQRT(((BB55-CD55)^2+(BD55-CD55)^2)/2)</f>
        <v>954894.08000000031</v>
      </c>
      <c r="CF55" s="37">
        <f t="shared" si="66"/>
        <v>0.40072871388391729</v>
      </c>
      <c r="CG55" s="35"/>
      <c r="CH55" s="63">
        <f t="shared" si="51"/>
        <v>1688693.4405036338</v>
      </c>
      <c r="CI55" s="63">
        <f>+SQRT(((AP55-CH55)^2+(AR55-CH55)^2)/2)</f>
        <v>1060749.0218303299</v>
      </c>
      <c r="CJ55" s="62">
        <f t="shared" si="53"/>
        <v>0.62814777175540726</v>
      </c>
      <c r="CK55" s="35"/>
      <c r="CL55" s="34">
        <f>+GEOMEAN(AT55:AV55)</f>
        <v>1638882.5919615908</v>
      </c>
      <c r="CM55" s="36">
        <f>+SQRT(((AT55-CL55)^2+(AV55-CL55)^2)/2)</f>
        <v>966970.54470317939</v>
      </c>
      <c r="CN55" s="37">
        <f t="shared" si="55"/>
        <v>0.59001819254532761</v>
      </c>
      <c r="CO55" s="35"/>
      <c r="CP55" s="34">
        <f>+GEOMEAN(AX55:AZ55)</f>
        <v>1708677.568881853</v>
      </c>
      <c r="CQ55" s="36">
        <f>+SQRT(((AX55-CP55)^2+(AZ55-CP55)^2)/2)</f>
        <v>1099321.5914469508</v>
      </c>
      <c r="CR55" s="37">
        <f t="shared" si="57"/>
        <v>0.6433756792197719</v>
      </c>
      <c r="CS55" s="35"/>
      <c r="CT55" s="34">
        <f>+GEOMEAN(BB55:BD55)</f>
        <v>2183199.8288017525</v>
      </c>
      <c r="CU55" s="36">
        <f>+SQRT(((BB55-CT55)^2+(BD55-CT55)^2)/2)</f>
        <v>975551.38151748618</v>
      </c>
      <c r="CV55" s="37">
        <f t="shared" si="59"/>
        <v>0.44684474991596018</v>
      </c>
    </row>
    <row r="56" spans="1:100" ht="16.5" x14ac:dyDescent="0.25">
      <c r="A56" s="149"/>
      <c r="B56" s="150"/>
      <c r="C56" s="151"/>
      <c r="D56" s="74" t="s">
        <v>20</v>
      </c>
      <c r="E56" s="16">
        <v>150000</v>
      </c>
      <c r="F56" s="16">
        <f t="shared" si="19"/>
        <v>28500</v>
      </c>
      <c r="G56" s="16">
        <v>175500</v>
      </c>
      <c r="H56" s="32">
        <f t="shared" si="20"/>
        <v>178500</v>
      </c>
      <c r="I56" s="16">
        <v>150000</v>
      </c>
      <c r="J56" s="16">
        <f t="shared" si="21"/>
        <v>28500</v>
      </c>
      <c r="K56" s="32">
        <f t="shared" si="22"/>
        <v>178500</v>
      </c>
      <c r="L56" s="16">
        <v>150000</v>
      </c>
      <c r="M56" s="16">
        <f t="shared" si="23"/>
        <v>28500</v>
      </c>
      <c r="N56" s="32">
        <f>L56+M56</f>
        <v>178500</v>
      </c>
      <c r="O56" s="16">
        <v>50399</v>
      </c>
      <c r="P56" s="17">
        <f t="shared" si="24"/>
        <v>9575.81</v>
      </c>
      <c r="Q56" s="60">
        <v>59381</v>
      </c>
      <c r="R56" s="29">
        <f t="shared" si="25"/>
        <v>59974.81</v>
      </c>
      <c r="S56" s="16">
        <v>51407</v>
      </c>
      <c r="T56" s="17">
        <f t="shared" si="26"/>
        <v>9767.33</v>
      </c>
      <c r="U56" s="29">
        <f t="shared" si="27"/>
        <v>61174.33</v>
      </c>
      <c r="V56" s="16">
        <v>52949</v>
      </c>
      <c r="W56" s="17">
        <f t="shared" si="28"/>
        <v>10060.31</v>
      </c>
      <c r="X56" s="29">
        <f t="shared" si="29"/>
        <v>63009.31</v>
      </c>
      <c r="Y56" s="16">
        <v>550000</v>
      </c>
      <c r="Z56" s="17">
        <f t="shared" si="30"/>
        <v>104500</v>
      </c>
      <c r="AA56" s="17">
        <v>654500</v>
      </c>
      <c r="AB56" s="29">
        <f t="shared" si="31"/>
        <v>654500</v>
      </c>
      <c r="AC56" s="16">
        <v>550000</v>
      </c>
      <c r="AD56" s="17">
        <f t="shared" si="32"/>
        <v>104500</v>
      </c>
      <c r="AE56" s="29">
        <f t="shared" si="33"/>
        <v>654500</v>
      </c>
      <c r="AF56" s="16">
        <v>550000</v>
      </c>
      <c r="AG56" s="17">
        <f t="shared" si="34"/>
        <v>104500</v>
      </c>
      <c r="AH56" s="29">
        <f t="shared" si="35"/>
        <v>654500</v>
      </c>
      <c r="AI56" s="29">
        <f>+AVERAGE(H56,R56,AB56)</f>
        <v>297658.27</v>
      </c>
      <c r="AJ56" s="29">
        <f>+AVERAGE(K56,U56,AE56)</f>
        <v>298058.11000000004</v>
      </c>
      <c r="AK56" s="29">
        <f>+AVERAGE(N56,X56,AH56)</f>
        <v>298669.77</v>
      </c>
      <c r="AL56" s="15">
        <f>+GEOMEAN(H56,R56,AB56)</f>
        <v>191354.60468194055</v>
      </c>
      <c r="AM56" s="15">
        <f>+GEOMEAN(K56,U56,AE56)</f>
        <v>192621.91563172778</v>
      </c>
      <c r="AN56" s="15">
        <f>+GEOMEAN(N56,X56,AH56)</f>
        <v>194528.93017818563</v>
      </c>
      <c r="AO56" s="35"/>
      <c r="AP56" s="61">
        <f t="shared" si="39"/>
        <v>175500</v>
      </c>
      <c r="AQ56" s="61">
        <f t="shared" si="40"/>
        <v>59381</v>
      </c>
      <c r="AR56" s="61">
        <f t="shared" si="41"/>
        <v>654500</v>
      </c>
      <c r="AS56" s="35"/>
      <c r="AT56" s="34">
        <f>+H56</f>
        <v>178500</v>
      </c>
      <c r="AU56" s="34">
        <f>+R56</f>
        <v>59974.81</v>
      </c>
      <c r="AV56" s="34">
        <f>+AB56</f>
        <v>654500</v>
      </c>
      <c r="AW56" s="35"/>
      <c r="AX56" s="34">
        <f>+K56</f>
        <v>178500</v>
      </c>
      <c r="AY56" s="34">
        <f>+U56</f>
        <v>61174.33</v>
      </c>
      <c r="AZ56" s="34">
        <f>+AE56</f>
        <v>654500</v>
      </c>
      <c r="BA56" s="35"/>
      <c r="BB56" s="34">
        <f>+N56</f>
        <v>178500</v>
      </c>
      <c r="BC56" s="34">
        <f>+X56</f>
        <v>63009.31</v>
      </c>
      <c r="BD56" s="34">
        <f>+AH56</f>
        <v>654500</v>
      </c>
      <c r="BE56" s="35"/>
      <c r="BF56" s="34">
        <f t="shared" si="45"/>
        <v>296460.33333333331</v>
      </c>
      <c r="BG56" s="30">
        <f t="shared" si="46"/>
        <v>257572.26522581105</v>
      </c>
      <c r="BH56" s="62">
        <f t="shared" si="47"/>
        <v>0.86882539167964368</v>
      </c>
      <c r="BI56" s="35"/>
      <c r="BJ56" s="34">
        <f>+AVERAGE(AT56:AV56)</f>
        <v>297658.27</v>
      </c>
      <c r="BK56" s="36">
        <f>+_xlfn.STDEV.P(AT56:AV56)</f>
        <v>256922.9072026324</v>
      </c>
      <c r="BL56" s="37">
        <f t="shared" si="61"/>
        <v>0.86314721644600156</v>
      </c>
      <c r="BM56" s="35"/>
      <c r="BN56" s="34">
        <f>+AVERAGE(AX56:AZ56)</f>
        <v>298058.11000000004</v>
      </c>
      <c r="BO56" s="36">
        <f>+_xlfn.STDEV.P(AX56:AZ56)</f>
        <v>256553.36536520204</v>
      </c>
      <c r="BP56" s="37">
        <f t="shared" si="62"/>
        <v>0.86074948729025358</v>
      </c>
      <c r="BQ56" s="35"/>
      <c r="BR56" s="34">
        <f>+AVERAGE(BB56:BD56)</f>
        <v>298669.77</v>
      </c>
      <c r="BS56" s="36">
        <f>+_xlfn.STDEV.P(BB56:BD56)</f>
        <v>255989.43898210424</v>
      </c>
      <c r="BT56" s="37">
        <f t="shared" si="65"/>
        <v>0.85709859080182182</v>
      </c>
      <c r="BV56" s="34">
        <f>+MEDIAN(AT56:AV56)</f>
        <v>178500</v>
      </c>
      <c r="BW56" s="36">
        <f>+SQRT(((AT56-BV56)^2+(AU56-BV56)^2+(AV56-BV56)^2)/3)</f>
        <v>283210.29916803056</v>
      </c>
      <c r="BX56" s="37">
        <f t="shared" si="63"/>
        <v>1.5866123202690787</v>
      </c>
      <c r="BY56" s="35"/>
      <c r="BZ56" s="34">
        <f>+MEDIAN(AX56:AZ56)</f>
        <v>178500</v>
      </c>
      <c r="CA56" s="36">
        <f>+SQRT(((AX56-BZ56)^2+(AY56-BZ56)^2+(AZ56-BZ56)^2)/3)</f>
        <v>283043.76154047798</v>
      </c>
      <c r="CB56" s="37">
        <f t="shared" si="64"/>
        <v>1.5856793363612212</v>
      </c>
      <c r="CC56" s="35"/>
      <c r="CD56" s="34">
        <f>+MEDIAN(BB56:BD56)</f>
        <v>178500</v>
      </c>
      <c r="CE56" s="36">
        <f>+SQRT(((BB56-CD56)^2+(BC56-CD56)^2+(BD56-CD56)^2)/3)</f>
        <v>282792.09057578922</v>
      </c>
      <c r="CF56" s="37">
        <f t="shared" si="66"/>
        <v>1.5842694149904157</v>
      </c>
      <c r="CG56" s="35"/>
      <c r="CH56" s="63">
        <f t="shared" si="51"/>
        <v>189646.46835364529</v>
      </c>
      <c r="CI56" s="63">
        <f t="shared" si="52"/>
        <v>278841.66396981385</v>
      </c>
      <c r="CJ56" s="62">
        <f t="shared" si="53"/>
        <v>1.4703235256131468</v>
      </c>
      <c r="CK56" s="35"/>
      <c r="CL56" s="34">
        <f>+GEOMEAN(AT56:AV56)</f>
        <v>191354.60468194055</v>
      </c>
      <c r="CM56" s="36">
        <f>+SQRT(((AT56-CL56)^2+(AU56-CL56)^2+(AV56-CL56)^2)/3)</f>
        <v>278046.48802944168</v>
      </c>
      <c r="CN56" s="37">
        <f t="shared" si="55"/>
        <v>1.4530431002253423</v>
      </c>
      <c r="CO56" s="35"/>
      <c r="CP56" s="34">
        <f>+GEOMEAN(AX56:AZ56)</f>
        <v>192621.91563172778</v>
      </c>
      <c r="CQ56" s="36">
        <f>+SQRT(((AX56-CP56)^2+(AY56-CP56)^2+(AZ56-CP56)^2)/3)</f>
        <v>277374.15229807363</v>
      </c>
      <c r="CR56" s="37">
        <f t="shared" si="57"/>
        <v>1.4399926996281303</v>
      </c>
      <c r="CS56" s="35"/>
      <c r="CT56" s="34">
        <f>+GEOMEAN(BB56:BD56)</f>
        <v>194528.93017818563</v>
      </c>
      <c r="CU56" s="36">
        <f>+SQRT(((BB56-CT56)^2+(BC56-CT56)^2+(BD56-CT56)^2)/3)</f>
        <v>276361.9137818474</v>
      </c>
      <c r="CV56" s="37">
        <f t="shared" si="59"/>
        <v>1.4206725628352757</v>
      </c>
    </row>
    <row r="57" spans="1:100" ht="16.5" x14ac:dyDescent="0.25">
      <c r="A57" s="149"/>
      <c r="B57" s="150">
        <v>23</v>
      </c>
      <c r="C57" s="151" t="s">
        <v>43</v>
      </c>
      <c r="D57" s="74" t="s">
        <v>19</v>
      </c>
      <c r="E57" s="23"/>
      <c r="F57" s="23"/>
      <c r="G57" s="23"/>
      <c r="H57" s="24"/>
      <c r="I57" s="23"/>
      <c r="J57" s="23"/>
      <c r="K57" s="24"/>
      <c r="L57" s="23"/>
      <c r="M57" s="23"/>
      <c r="N57" s="24"/>
      <c r="O57" s="23" t="s">
        <v>94</v>
      </c>
      <c r="P57" s="25" t="e">
        <f t="shared" si="24"/>
        <v>#VALUE!</v>
      </c>
      <c r="Q57" s="26"/>
      <c r="R57" s="26"/>
      <c r="S57" s="23" t="s">
        <v>94</v>
      </c>
      <c r="T57" s="25" t="e">
        <f t="shared" si="26"/>
        <v>#VALUE!</v>
      </c>
      <c r="U57" s="26"/>
      <c r="V57" s="23" t="s">
        <v>94</v>
      </c>
      <c r="W57" s="25" t="e">
        <f t="shared" si="28"/>
        <v>#VALUE!</v>
      </c>
      <c r="X57" s="26"/>
      <c r="Y57" s="23">
        <v>0</v>
      </c>
      <c r="Z57" s="25"/>
      <c r="AA57" s="25"/>
      <c r="AB57" s="26"/>
      <c r="AC57" s="23">
        <v>0</v>
      </c>
      <c r="AD57" s="25"/>
      <c r="AE57" s="26"/>
      <c r="AF57" s="23">
        <v>0</v>
      </c>
      <c r="AG57" s="25"/>
      <c r="AH57" s="26"/>
      <c r="AI57" s="26"/>
      <c r="AJ57" s="26"/>
      <c r="AK57" s="26"/>
      <c r="AL57" s="26"/>
      <c r="AM57" s="26"/>
      <c r="AN57" s="26"/>
      <c r="AO57" s="35"/>
      <c r="AP57" s="22"/>
      <c r="AQ57" s="22"/>
      <c r="AR57" s="22"/>
      <c r="AS57" s="35"/>
      <c r="AT57" s="22"/>
      <c r="AU57" s="22"/>
      <c r="AV57" s="22"/>
      <c r="AW57" s="35"/>
      <c r="AX57" s="22"/>
      <c r="AY57" s="22"/>
      <c r="AZ57" s="22"/>
      <c r="BA57" s="35"/>
      <c r="BB57" s="22"/>
      <c r="BC57" s="22"/>
      <c r="BD57" s="22"/>
      <c r="BE57" s="35"/>
      <c r="BF57" s="22"/>
      <c r="BG57" s="27"/>
      <c r="BH57" s="28"/>
      <c r="BI57" s="35"/>
      <c r="BJ57" s="22"/>
      <c r="BK57" s="27"/>
      <c r="BL57" s="28"/>
      <c r="BM57" s="35"/>
      <c r="BN57" s="22"/>
      <c r="BO57" s="27"/>
      <c r="BP57" s="28"/>
      <c r="BQ57" s="35"/>
      <c r="BR57" s="22"/>
      <c r="BS57" s="27"/>
      <c r="BT57" s="28"/>
      <c r="BV57" s="22"/>
      <c r="BW57" s="27"/>
      <c r="BX57" s="28"/>
      <c r="BY57" s="35"/>
      <c r="BZ57" s="22"/>
      <c r="CA57" s="27"/>
      <c r="CB57" s="28"/>
      <c r="CC57" s="35"/>
      <c r="CD57" s="22"/>
      <c r="CE57" s="27"/>
      <c r="CF57" s="28"/>
      <c r="CG57" s="35"/>
      <c r="CH57" s="22"/>
      <c r="CI57" s="27"/>
      <c r="CJ57" s="28"/>
      <c r="CK57" s="35"/>
      <c r="CL57" s="22"/>
      <c r="CM57" s="27"/>
      <c r="CN57" s="28"/>
      <c r="CO57" s="35"/>
      <c r="CP57" s="22"/>
      <c r="CQ57" s="27"/>
      <c r="CR57" s="28"/>
      <c r="CS57" s="35"/>
      <c r="CT57" s="22"/>
      <c r="CU57" s="27"/>
      <c r="CV57" s="28"/>
    </row>
    <row r="58" spans="1:100" ht="16.5" x14ac:dyDescent="0.25">
      <c r="A58" s="149"/>
      <c r="B58" s="150"/>
      <c r="C58" s="151"/>
      <c r="D58" s="74" t="s">
        <v>20</v>
      </c>
      <c r="E58" s="16">
        <v>800000</v>
      </c>
      <c r="F58" s="16">
        <f t="shared" si="19"/>
        <v>152000</v>
      </c>
      <c r="G58" s="16">
        <v>952000</v>
      </c>
      <c r="H58" s="32">
        <f t="shared" si="20"/>
        <v>952000</v>
      </c>
      <c r="I58" s="16">
        <v>800000</v>
      </c>
      <c r="J58" s="16">
        <f t="shared" si="21"/>
        <v>152000</v>
      </c>
      <c r="K58" s="32">
        <f t="shared" si="22"/>
        <v>952000</v>
      </c>
      <c r="L58" s="16">
        <v>800000</v>
      </c>
      <c r="M58" s="16">
        <f t="shared" si="23"/>
        <v>152000</v>
      </c>
      <c r="N58" s="24"/>
      <c r="O58" s="16">
        <v>124230</v>
      </c>
      <c r="P58" s="17">
        <f t="shared" si="24"/>
        <v>23603.7</v>
      </c>
      <c r="Q58" s="60">
        <v>143670</v>
      </c>
      <c r="R58" s="29">
        <f t="shared" si="25"/>
        <v>147833.70000000001</v>
      </c>
      <c r="S58" s="16">
        <v>126715</v>
      </c>
      <c r="T58" s="17">
        <f t="shared" si="26"/>
        <v>24075.85</v>
      </c>
      <c r="U58" s="29">
        <f t="shared" si="27"/>
        <v>150790.85</v>
      </c>
      <c r="V58" s="16">
        <v>130516</v>
      </c>
      <c r="W58" s="17">
        <f t="shared" si="28"/>
        <v>24798.04</v>
      </c>
      <c r="X58" s="26"/>
      <c r="Y58" s="16">
        <v>380000</v>
      </c>
      <c r="Z58" s="17">
        <f t="shared" si="30"/>
        <v>72200</v>
      </c>
      <c r="AA58" s="17">
        <v>452200</v>
      </c>
      <c r="AB58" s="29">
        <f t="shared" si="31"/>
        <v>452200</v>
      </c>
      <c r="AC58" s="16">
        <v>380000</v>
      </c>
      <c r="AD58" s="17">
        <f t="shared" si="32"/>
        <v>72200</v>
      </c>
      <c r="AE58" s="29">
        <f t="shared" si="33"/>
        <v>452200</v>
      </c>
      <c r="AF58" s="16">
        <v>380000</v>
      </c>
      <c r="AG58" s="17">
        <f t="shared" si="34"/>
        <v>72200</v>
      </c>
      <c r="AH58" s="26"/>
      <c r="AI58" s="29">
        <f t="shared" ref="AI58:AI106" si="86">+AVERAGE(H58,R58,AB58)</f>
        <v>517344.56666666665</v>
      </c>
      <c r="AJ58" s="29">
        <f t="shared" ref="AJ58:AJ106" si="87">+AVERAGE(K58,U58,AE58)</f>
        <v>518330.28333333338</v>
      </c>
      <c r="AK58" s="26"/>
      <c r="AL58" s="29">
        <f t="shared" ref="AL58:AL106" si="88">+GEOMEAN(H58,R58,AB58)</f>
        <v>399251.89334100031</v>
      </c>
      <c r="AM58" s="29">
        <f t="shared" ref="AM58:AM106" si="89">+GEOMEAN(K58,U58,AE58)</f>
        <v>401896.44555989304</v>
      </c>
      <c r="AN58" s="26"/>
      <c r="AO58" s="35"/>
      <c r="AP58" s="61">
        <f t="shared" si="39"/>
        <v>952000</v>
      </c>
      <c r="AQ58" s="61">
        <f t="shared" si="40"/>
        <v>143670</v>
      </c>
      <c r="AR58" s="61">
        <f t="shared" si="41"/>
        <v>452200</v>
      </c>
      <c r="AS58" s="35"/>
      <c r="AT58" s="34">
        <f t="shared" ref="AT58:AT89" si="90">+H58</f>
        <v>952000</v>
      </c>
      <c r="AU58" s="34">
        <f t="shared" ref="AU58:AU68" si="91">+R58</f>
        <v>147833.70000000001</v>
      </c>
      <c r="AV58" s="34">
        <f>+AB58</f>
        <v>452200</v>
      </c>
      <c r="AW58" s="35"/>
      <c r="AX58" s="34">
        <f t="shared" ref="AX58:AX89" si="92">+K58</f>
        <v>952000</v>
      </c>
      <c r="AY58" s="34">
        <f t="shared" ref="AY58:AY68" si="93">+U58</f>
        <v>150790.85</v>
      </c>
      <c r="AZ58" s="34">
        <f>+AE58</f>
        <v>452200</v>
      </c>
      <c r="BA58" s="35"/>
      <c r="BB58" s="22"/>
      <c r="BC58" s="22"/>
      <c r="BD58" s="22"/>
      <c r="BE58" s="35"/>
      <c r="BF58" s="34">
        <f t="shared" si="45"/>
        <v>515956.66666666669</v>
      </c>
      <c r="BG58" s="30">
        <f t="shared" si="46"/>
        <v>333064.58996550337</v>
      </c>
      <c r="BH58" s="62">
        <f t="shared" si="47"/>
        <v>0.64552822258749776</v>
      </c>
      <c r="BI58" s="35"/>
      <c r="BJ58" s="34">
        <f t="shared" ref="BJ58:BJ106" si="94">+AVERAGE(AT58:AV58)</f>
        <v>517344.56666666665</v>
      </c>
      <c r="BK58" s="36">
        <f t="shared" ref="BK58:BK106" si="95">+_xlfn.STDEV.P(AT58:AV58)</f>
        <v>331515.42994614225</v>
      </c>
      <c r="BL58" s="37">
        <f t="shared" si="61"/>
        <v>0.64080199407939842</v>
      </c>
      <c r="BM58" s="35"/>
      <c r="BN58" s="34">
        <f t="shared" ref="BN58:BN106" si="96">+AVERAGE(AX58:AZ58)</f>
        <v>518330.28333333338</v>
      </c>
      <c r="BO58" s="36">
        <f t="shared" ref="BO58:BO106" si="97">+_xlfn.STDEV.P(AX58:AZ58)</f>
        <v>330417.85291883658</v>
      </c>
      <c r="BP58" s="37">
        <f t="shared" si="62"/>
        <v>0.63746584666817152</v>
      </c>
      <c r="BQ58" s="35"/>
      <c r="BR58" s="22"/>
      <c r="BS58" s="27"/>
      <c r="BT58" s="28"/>
      <c r="BV58" s="34">
        <f t="shared" ref="BV58:BV106" si="98">+MEDIAN(AT58:AV58)</f>
        <v>452200</v>
      </c>
      <c r="BW58" s="36">
        <f t="shared" ref="BW58:BW68" si="99">+SQRT(((AT58-BV58)^2+(AU58-BV58)^2+(AV58-BV58)^2)/3)</f>
        <v>337855.43485130341</v>
      </c>
      <c r="BX58" s="37">
        <f t="shared" si="63"/>
        <v>0.74713718454512035</v>
      </c>
      <c r="BY58" s="35"/>
      <c r="BZ58" s="34">
        <f t="shared" ref="BZ58:BZ106" si="100">+MEDIAN(AX58:AZ58)</f>
        <v>452200</v>
      </c>
      <c r="CA58" s="36">
        <f t="shared" ref="CA58:CA68" si="101">+SQRT(((AX58-BZ58)^2+(AY58-BZ58)^2+(AZ58-BZ58)^2)/3)</f>
        <v>336970.58017168328</v>
      </c>
      <c r="CB58" s="37">
        <f t="shared" si="64"/>
        <v>0.74518040727926427</v>
      </c>
      <c r="CC58" s="35"/>
      <c r="CD58" s="22"/>
      <c r="CE58" s="27"/>
      <c r="CF58" s="28"/>
      <c r="CG58" s="35"/>
      <c r="CH58" s="63">
        <f t="shared" si="51"/>
        <v>395467.865089486</v>
      </c>
      <c r="CI58" s="63">
        <f t="shared" si="52"/>
        <v>354188.61132791115</v>
      </c>
      <c r="CJ58" s="62">
        <f t="shared" si="53"/>
        <v>0.89561919588021588</v>
      </c>
      <c r="CK58" s="35"/>
      <c r="CL58" s="34">
        <f t="shared" ref="CL58:CL106" si="102">+GEOMEAN(AT58:AV58)</f>
        <v>399251.89334100031</v>
      </c>
      <c r="CM58" s="36">
        <f t="shared" ref="CM58:CM68" si="103">+SQRT(((AT58-CL58)^2+(AU58-CL58)^2+(AV58-CL58)^2)/3)</f>
        <v>351920.95672974369</v>
      </c>
      <c r="CN58" s="37">
        <f t="shared" si="55"/>
        <v>0.88145094011907077</v>
      </c>
      <c r="CO58" s="35"/>
      <c r="CP58" s="34">
        <f t="shared" ref="CP58:CP106" si="104">+GEOMEAN(AX58:AZ58)</f>
        <v>401896.44555989304</v>
      </c>
      <c r="CQ58" s="36">
        <f t="shared" ref="CQ58:CQ68" si="105">+SQRT(((AX58-CP58)^2+(AY58-CP58)^2+(AZ58-CP58)^2)/3)</f>
        <v>350332.40801579534</v>
      </c>
      <c r="CR58" s="37">
        <f t="shared" si="57"/>
        <v>0.87169819958904482</v>
      </c>
      <c r="CS58" s="35"/>
      <c r="CT58" s="22"/>
      <c r="CU58" s="27"/>
      <c r="CV58" s="28"/>
    </row>
    <row r="59" spans="1:100" ht="16.5" x14ac:dyDescent="0.25">
      <c r="A59" s="171" t="s">
        <v>44</v>
      </c>
      <c r="B59" s="150">
        <v>24</v>
      </c>
      <c r="C59" s="151" t="s">
        <v>45</v>
      </c>
      <c r="D59" s="74" t="s">
        <v>19</v>
      </c>
      <c r="E59" s="16">
        <v>6225164.3192488272</v>
      </c>
      <c r="F59" s="16">
        <f t="shared" si="19"/>
        <v>1182781.2206572772</v>
      </c>
      <c r="G59" s="16">
        <v>7889462</v>
      </c>
      <c r="H59" s="32">
        <f t="shared" si="20"/>
        <v>7407945.5399061041</v>
      </c>
      <c r="I59" s="16">
        <v>6795544.9999999991</v>
      </c>
      <c r="J59" s="16">
        <f t="shared" si="21"/>
        <v>1291153.5499999998</v>
      </c>
      <c r="K59" s="32">
        <f t="shared" si="22"/>
        <v>8086698.5499999989</v>
      </c>
      <c r="L59" s="16">
        <v>7425376.0000000009</v>
      </c>
      <c r="M59" s="16">
        <f t="shared" si="23"/>
        <v>1410821.4400000002</v>
      </c>
      <c r="N59" s="24"/>
      <c r="O59" s="16">
        <v>626200</v>
      </c>
      <c r="P59" s="17">
        <f t="shared" si="24"/>
        <v>118978</v>
      </c>
      <c r="Q59" s="60">
        <v>737800</v>
      </c>
      <c r="R59" s="29">
        <f t="shared" si="25"/>
        <v>745178</v>
      </c>
      <c r="S59" s="16">
        <v>638724</v>
      </c>
      <c r="T59" s="17">
        <f t="shared" si="26"/>
        <v>121357.56</v>
      </c>
      <c r="U59" s="29">
        <f t="shared" si="27"/>
        <v>760081.56</v>
      </c>
      <c r="V59" s="16">
        <v>657886</v>
      </c>
      <c r="W59" s="17">
        <f t="shared" si="28"/>
        <v>124998.34</v>
      </c>
      <c r="X59" s="26"/>
      <c r="Y59" s="16">
        <v>0</v>
      </c>
      <c r="Z59" s="17"/>
      <c r="AA59" s="25"/>
      <c r="AB59" s="26"/>
      <c r="AC59" s="23">
        <v>0</v>
      </c>
      <c r="AD59" s="25"/>
      <c r="AE59" s="26"/>
      <c r="AF59" s="16">
        <v>0</v>
      </c>
      <c r="AG59" s="17"/>
      <c r="AH59" s="26"/>
      <c r="AI59" s="29">
        <f t="shared" si="86"/>
        <v>4076561.769953052</v>
      </c>
      <c r="AJ59" s="29">
        <f t="shared" si="87"/>
        <v>4423390.0549999997</v>
      </c>
      <c r="AK59" s="26"/>
      <c r="AL59" s="29">
        <f t="shared" si="88"/>
        <v>2349518.6829510741</v>
      </c>
      <c r="AM59" s="29">
        <f t="shared" si="89"/>
        <v>2479223.7593919872</v>
      </c>
      <c r="AN59" s="26"/>
      <c r="AO59" s="35"/>
      <c r="AP59" s="61">
        <f t="shared" si="39"/>
        <v>7889462</v>
      </c>
      <c r="AQ59" s="61">
        <f t="shared" si="40"/>
        <v>737800</v>
      </c>
      <c r="AR59" s="22"/>
      <c r="AS59" s="35"/>
      <c r="AT59" s="34">
        <f t="shared" si="90"/>
        <v>7407945.5399061041</v>
      </c>
      <c r="AU59" s="34">
        <f t="shared" si="91"/>
        <v>745178</v>
      </c>
      <c r="AV59" s="22"/>
      <c r="AW59" s="35"/>
      <c r="AX59" s="34">
        <f t="shared" si="92"/>
        <v>8086698.5499999989</v>
      </c>
      <c r="AY59" s="34">
        <f t="shared" si="93"/>
        <v>760081.56</v>
      </c>
      <c r="AZ59" s="22"/>
      <c r="BA59" s="35"/>
      <c r="BB59" s="22"/>
      <c r="BC59" s="22"/>
      <c r="BD59" s="22"/>
      <c r="BE59" s="35"/>
      <c r="BF59" s="34">
        <f t="shared" si="45"/>
        <v>4313631</v>
      </c>
      <c r="BG59" s="30">
        <f t="shared" si="46"/>
        <v>3575831</v>
      </c>
      <c r="BH59" s="62">
        <f t="shared" si="47"/>
        <v>0.82896079891859087</v>
      </c>
      <c r="BI59" s="35"/>
      <c r="BJ59" s="34">
        <f t="shared" si="94"/>
        <v>4076561.769953052</v>
      </c>
      <c r="BK59" s="36">
        <f t="shared" si="95"/>
        <v>3331383.7699530525</v>
      </c>
      <c r="BL59" s="37">
        <f t="shared" si="61"/>
        <v>0.81720429075981316</v>
      </c>
      <c r="BM59" s="35"/>
      <c r="BN59" s="34">
        <f t="shared" si="96"/>
        <v>4423390.0549999997</v>
      </c>
      <c r="BO59" s="36">
        <f t="shared" si="97"/>
        <v>3663308.4949999992</v>
      </c>
      <c r="BP59" s="37">
        <f t="shared" si="62"/>
        <v>0.82816763827082385</v>
      </c>
      <c r="BQ59" s="35"/>
      <c r="BR59" s="22"/>
      <c r="BS59" s="27"/>
      <c r="BT59" s="28"/>
      <c r="BV59" s="34">
        <f t="shared" si="98"/>
        <v>4076561.769953052</v>
      </c>
      <c r="BW59" s="36">
        <f t="shared" si="99"/>
        <v>3596970.5544923949</v>
      </c>
      <c r="BX59" s="37">
        <f t="shared" si="63"/>
        <v>0.88235399277019166</v>
      </c>
      <c r="BY59" s="35"/>
      <c r="BZ59" s="34">
        <f t="shared" si="100"/>
        <v>4423390.0549999997</v>
      </c>
      <c r="CA59" s="36">
        <f t="shared" si="101"/>
        <v>3933024.1900159228</v>
      </c>
      <c r="CB59" s="37">
        <f t="shared" si="64"/>
        <v>0.88914252216356326</v>
      </c>
      <c r="CC59" s="35"/>
      <c r="CD59" s="22"/>
      <c r="CE59" s="27"/>
      <c r="CF59" s="28"/>
      <c r="CG59" s="35"/>
      <c r="CH59" s="63">
        <f t="shared" si="51"/>
        <v>2412642.7550717075</v>
      </c>
      <c r="CI59" s="63">
        <f>+SQRT(((AP59-CH59)^2+(AQ59-CH59)^2)/2)</f>
        <v>4049731.3056444316</v>
      </c>
      <c r="CJ59" s="62">
        <f t="shared" si="53"/>
        <v>1.67854577605049</v>
      </c>
      <c r="CK59" s="35"/>
      <c r="CL59" s="34">
        <f t="shared" si="102"/>
        <v>2349518.6829510741</v>
      </c>
      <c r="CM59" s="36">
        <f t="shared" si="103"/>
        <v>3350712.826433206</v>
      </c>
      <c r="CN59" s="37">
        <f t="shared" si="55"/>
        <v>1.4261273386532933</v>
      </c>
      <c r="CO59" s="35"/>
      <c r="CP59" s="34">
        <f t="shared" si="104"/>
        <v>2479223.7593919872</v>
      </c>
      <c r="CQ59" s="36">
        <f t="shared" si="105"/>
        <v>3676310.3731036466</v>
      </c>
      <c r="CR59" s="37">
        <f t="shared" si="57"/>
        <v>1.4828473465441605</v>
      </c>
      <c r="CS59" s="35"/>
      <c r="CT59" s="22"/>
      <c r="CU59" s="27"/>
      <c r="CV59" s="28"/>
    </row>
    <row r="60" spans="1:100" ht="16.5" x14ac:dyDescent="0.25">
      <c r="A60" s="171"/>
      <c r="B60" s="150"/>
      <c r="C60" s="151"/>
      <c r="D60" s="74" t="s">
        <v>20</v>
      </c>
      <c r="E60" s="16">
        <v>610000</v>
      </c>
      <c r="F60" s="16">
        <f t="shared" si="19"/>
        <v>115900</v>
      </c>
      <c r="G60" s="16">
        <v>725900</v>
      </c>
      <c r="H60" s="32">
        <f t="shared" si="20"/>
        <v>725900</v>
      </c>
      <c r="I60" s="16">
        <v>610000</v>
      </c>
      <c r="J60" s="16">
        <f t="shared" si="21"/>
        <v>115900</v>
      </c>
      <c r="K60" s="32">
        <f t="shared" si="22"/>
        <v>725900</v>
      </c>
      <c r="L60" s="16">
        <v>610000</v>
      </c>
      <c r="M60" s="16">
        <f t="shared" si="23"/>
        <v>115900</v>
      </c>
      <c r="N60" s="24"/>
      <c r="O60" s="16">
        <v>121200</v>
      </c>
      <c r="P60" s="17">
        <f t="shared" si="24"/>
        <v>23028</v>
      </c>
      <c r="Q60" s="60">
        <v>142800</v>
      </c>
      <c r="R60" s="29">
        <f t="shared" si="25"/>
        <v>144228</v>
      </c>
      <c r="S60" s="16">
        <v>123624</v>
      </c>
      <c r="T60" s="17">
        <f t="shared" si="26"/>
        <v>23488.560000000001</v>
      </c>
      <c r="U60" s="29">
        <f t="shared" si="27"/>
        <v>147112.56</v>
      </c>
      <c r="V60" s="16">
        <v>127333</v>
      </c>
      <c r="W60" s="17">
        <f t="shared" si="28"/>
        <v>24193.27</v>
      </c>
      <c r="X60" s="26"/>
      <c r="Y60" s="16">
        <v>480000</v>
      </c>
      <c r="Z60" s="17">
        <f t="shared" si="30"/>
        <v>91200</v>
      </c>
      <c r="AA60" s="17">
        <v>571200</v>
      </c>
      <c r="AB60" s="29">
        <f t="shared" ref="AB60:AB123" si="106">+Y60+Z60</f>
        <v>571200</v>
      </c>
      <c r="AC60" s="16">
        <v>480000</v>
      </c>
      <c r="AD60" s="17">
        <f t="shared" si="32"/>
        <v>91200</v>
      </c>
      <c r="AE60" s="29">
        <f t="shared" ref="AE60:AE123" si="107">+AC60+AD60</f>
        <v>571200</v>
      </c>
      <c r="AF60" s="16">
        <v>480000</v>
      </c>
      <c r="AG60" s="17">
        <f t="shared" si="34"/>
        <v>91200</v>
      </c>
      <c r="AH60" s="26"/>
      <c r="AI60" s="29">
        <f t="shared" si="86"/>
        <v>480442.66666666669</v>
      </c>
      <c r="AJ60" s="29">
        <f t="shared" si="87"/>
        <v>481404.1866666667</v>
      </c>
      <c r="AK60" s="26"/>
      <c r="AL60" s="29">
        <f t="shared" si="88"/>
        <v>391055.31426639046</v>
      </c>
      <c r="AM60" s="29">
        <f t="shared" si="89"/>
        <v>393645.16003471543</v>
      </c>
      <c r="AN60" s="26"/>
      <c r="AO60" s="35"/>
      <c r="AP60" s="61">
        <f t="shared" si="39"/>
        <v>725900</v>
      </c>
      <c r="AQ60" s="61">
        <f t="shared" si="40"/>
        <v>142800</v>
      </c>
      <c r="AR60" s="61">
        <f t="shared" si="41"/>
        <v>571200</v>
      </c>
      <c r="AS60" s="35"/>
      <c r="AT60" s="34">
        <f t="shared" si="90"/>
        <v>725900</v>
      </c>
      <c r="AU60" s="34">
        <f t="shared" si="91"/>
        <v>144228</v>
      </c>
      <c r="AV60" s="34">
        <f t="shared" ref="AV60:AV88" si="108">+AB60</f>
        <v>571200</v>
      </c>
      <c r="AW60" s="35"/>
      <c r="AX60" s="34">
        <f t="shared" si="92"/>
        <v>725900</v>
      </c>
      <c r="AY60" s="34">
        <f t="shared" si="93"/>
        <v>147112.56</v>
      </c>
      <c r="AZ60" s="34">
        <f t="shared" ref="AZ60:AZ88" si="109">+AE60</f>
        <v>571200</v>
      </c>
      <c r="BA60" s="35"/>
      <c r="BB60" s="22"/>
      <c r="BC60" s="22"/>
      <c r="BD60" s="22"/>
      <c r="BE60" s="35"/>
      <c r="BF60" s="34">
        <f t="shared" si="45"/>
        <v>479966.66666666669</v>
      </c>
      <c r="BG60" s="30">
        <f t="shared" si="46"/>
        <v>246636.0926997957</v>
      </c>
      <c r="BH60" s="62">
        <f t="shared" si="47"/>
        <v>0.51386087790776236</v>
      </c>
      <c r="BI60" s="35"/>
      <c r="BJ60" s="34">
        <f t="shared" si="94"/>
        <v>480442.66666666669</v>
      </c>
      <c r="BK60" s="36">
        <f t="shared" si="95"/>
        <v>245985.43190106921</v>
      </c>
      <c r="BL60" s="37">
        <f t="shared" si="61"/>
        <v>0.51199747434533127</v>
      </c>
      <c r="BM60" s="35"/>
      <c r="BN60" s="34">
        <f t="shared" si="96"/>
        <v>481404.1866666667</v>
      </c>
      <c r="BO60" s="36">
        <f t="shared" si="97"/>
        <v>244671.46849681856</v>
      </c>
      <c r="BP60" s="37">
        <f t="shared" si="62"/>
        <v>0.50824541055816297</v>
      </c>
      <c r="BQ60" s="35"/>
      <c r="BR60" s="22"/>
      <c r="BS60" s="27"/>
      <c r="BT60" s="28"/>
      <c r="BV60" s="34">
        <f t="shared" si="98"/>
        <v>571200</v>
      </c>
      <c r="BW60" s="36">
        <f t="shared" si="99"/>
        <v>262194.06221601076</v>
      </c>
      <c r="BX60" s="37">
        <f t="shared" si="63"/>
        <v>0.45902321816528496</v>
      </c>
      <c r="BY60" s="35"/>
      <c r="BZ60" s="34">
        <f t="shared" si="100"/>
        <v>571200</v>
      </c>
      <c r="CA60" s="36">
        <f t="shared" si="101"/>
        <v>260628.88479327178</v>
      </c>
      <c r="CB60" s="37">
        <f t="shared" si="64"/>
        <v>0.45628306161287074</v>
      </c>
      <c r="CC60" s="35"/>
      <c r="CD60" s="22"/>
      <c r="CE60" s="27"/>
      <c r="CF60" s="28"/>
      <c r="CG60" s="35"/>
      <c r="CH60" s="63">
        <f t="shared" si="51"/>
        <v>389760.41963886644</v>
      </c>
      <c r="CI60" s="63">
        <f t="shared" si="52"/>
        <v>262614.79247190693</v>
      </c>
      <c r="CJ60" s="62">
        <f t="shared" si="53"/>
        <v>0.67378517478822852</v>
      </c>
      <c r="CK60" s="35"/>
      <c r="CL60" s="34">
        <f t="shared" si="102"/>
        <v>391055.31426639046</v>
      </c>
      <c r="CM60" s="36">
        <f t="shared" si="103"/>
        <v>261723.00524922664</v>
      </c>
      <c r="CN60" s="37">
        <f t="shared" si="55"/>
        <v>0.66927361859334955</v>
      </c>
      <c r="CO60" s="35"/>
      <c r="CP60" s="34">
        <f t="shared" si="104"/>
        <v>393645.16003471543</v>
      </c>
      <c r="CQ60" s="36">
        <f t="shared" si="105"/>
        <v>259934.17292033229</v>
      </c>
      <c r="CR60" s="37">
        <f t="shared" si="57"/>
        <v>0.6603260990111216</v>
      </c>
      <c r="CS60" s="35"/>
      <c r="CT60" s="22"/>
      <c r="CU60" s="27"/>
      <c r="CV60" s="28"/>
    </row>
    <row r="61" spans="1:100" ht="16.5" x14ac:dyDescent="0.25">
      <c r="A61" s="171"/>
      <c r="B61" s="150">
        <v>25</v>
      </c>
      <c r="C61" s="151" t="s">
        <v>46</v>
      </c>
      <c r="D61" s="74" t="s">
        <v>19</v>
      </c>
      <c r="E61" s="16">
        <v>657276.99530516437</v>
      </c>
      <c r="F61" s="17">
        <f t="shared" si="19"/>
        <v>124882.62910798124</v>
      </c>
      <c r="G61" s="17">
        <v>833000</v>
      </c>
      <c r="H61" s="29">
        <f t="shared" si="20"/>
        <v>782159.62441314559</v>
      </c>
      <c r="I61" s="16">
        <v>717499.99999999988</v>
      </c>
      <c r="J61" s="29">
        <f t="shared" si="21"/>
        <v>136324.99999999997</v>
      </c>
      <c r="K61" s="29">
        <f t="shared" si="22"/>
        <v>853824.99999999988</v>
      </c>
      <c r="L61" s="16">
        <v>784000.00000000012</v>
      </c>
      <c r="M61" s="17">
        <f t="shared" si="23"/>
        <v>148960.00000000003</v>
      </c>
      <c r="N61" s="29">
        <f t="shared" ref="N61:N80" si="110">L61+M61</f>
        <v>932960.00000000012</v>
      </c>
      <c r="O61" s="16">
        <v>146450</v>
      </c>
      <c r="P61" s="17">
        <f t="shared" si="24"/>
        <v>27825.5</v>
      </c>
      <c r="Q61" s="60">
        <v>172550</v>
      </c>
      <c r="R61" s="29">
        <f t="shared" si="25"/>
        <v>174275.5</v>
      </c>
      <c r="S61" s="16">
        <v>149379</v>
      </c>
      <c r="T61" s="17">
        <f t="shared" si="26"/>
        <v>28382.010000000002</v>
      </c>
      <c r="U61" s="29">
        <f t="shared" si="27"/>
        <v>177761.01</v>
      </c>
      <c r="V61" s="16">
        <v>153860</v>
      </c>
      <c r="W61" s="17">
        <f t="shared" si="28"/>
        <v>29233.4</v>
      </c>
      <c r="X61" s="29">
        <f t="shared" si="29"/>
        <v>183093.4</v>
      </c>
      <c r="Y61" s="16">
        <v>220000</v>
      </c>
      <c r="Z61" s="17">
        <f t="shared" si="30"/>
        <v>41800</v>
      </c>
      <c r="AA61" s="17">
        <v>261800</v>
      </c>
      <c r="AB61" s="29">
        <f t="shared" si="106"/>
        <v>261800</v>
      </c>
      <c r="AC61" s="16">
        <v>220000</v>
      </c>
      <c r="AD61" s="17">
        <f t="shared" si="32"/>
        <v>41800</v>
      </c>
      <c r="AE61" s="29">
        <f t="shared" si="107"/>
        <v>261800</v>
      </c>
      <c r="AF61" s="16">
        <v>220000</v>
      </c>
      <c r="AG61" s="17">
        <f t="shared" si="34"/>
        <v>41800</v>
      </c>
      <c r="AH61" s="29">
        <f t="shared" ref="AH61:AH112" si="111">+AF61+AG61</f>
        <v>261800</v>
      </c>
      <c r="AI61" s="29">
        <f t="shared" si="86"/>
        <v>406078.37480438192</v>
      </c>
      <c r="AJ61" s="29">
        <f t="shared" si="87"/>
        <v>431128.66999999993</v>
      </c>
      <c r="AK61" s="29">
        <f>+AVERAGE(N61,X61,AH61)</f>
        <v>459284.46666666673</v>
      </c>
      <c r="AL61" s="29">
        <f t="shared" si="88"/>
        <v>329230.80034697615</v>
      </c>
      <c r="AM61" s="29">
        <f t="shared" si="89"/>
        <v>341238.74762930523</v>
      </c>
      <c r="AN61" s="29">
        <f>+GEOMEAN(N61,X61,AH61)</f>
        <v>354951.03913511994</v>
      </c>
      <c r="AO61" s="35"/>
      <c r="AP61" s="61">
        <f t="shared" si="39"/>
        <v>833000</v>
      </c>
      <c r="AQ61" s="61">
        <f t="shared" si="40"/>
        <v>172550</v>
      </c>
      <c r="AR61" s="61">
        <f t="shared" si="41"/>
        <v>261800</v>
      </c>
      <c r="AS61" s="35"/>
      <c r="AT61" s="34">
        <f t="shared" si="90"/>
        <v>782159.62441314559</v>
      </c>
      <c r="AU61" s="34">
        <f t="shared" si="91"/>
        <v>174275.5</v>
      </c>
      <c r="AV61" s="34">
        <f t="shared" si="108"/>
        <v>261800</v>
      </c>
      <c r="AW61" s="35"/>
      <c r="AX61" s="34">
        <f t="shared" si="92"/>
        <v>853824.99999999988</v>
      </c>
      <c r="AY61" s="34">
        <f t="shared" si="93"/>
        <v>177761.01</v>
      </c>
      <c r="AZ61" s="34">
        <f t="shared" si="109"/>
        <v>261800</v>
      </c>
      <c r="BA61" s="35"/>
      <c r="BB61" s="34">
        <f t="shared" ref="BB61:BB80" si="112">+N61</f>
        <v>932960.00000000012</v>
      </c>
      <c r="BC61" s="34">
        <f t="shared" ref="BC61:BC62" si="113">+X61</f>
        <v>183093.4</v>
      </c>
      <c r="BD61" s="34">
        <f t="shared" ref="BD61:BD80" si="114">+AH61</f>
        <v>261800</v>
      </c>
      <c r="BE61" s="35"/>
      <c r="BF61" s="34">
        <f t="shared" si="45"/>
        <v>422450</v>
      </c>
      <c r="BG61" s="30">
        <f t="shared" si="46"/>
        <v>292580.3223048331</v>
      </c>
      <c r="BH61" s="62">
        <f t="shared" si="47"/>
        <v>0.69257976637432384</v>
      </c>
      <c r="BI61" s="35"/>
      <c r="BJ61" s="34">
        <f t="shared" si="94"/>
        <v>406078.37480438192</v>
      </c>
      <c r="BK61" s="36">
        <f t="shared" si="95"/>
        <v>268319.41693378479</v>
      </c>
      <c r="BL61" s="37">
        <f t="shared" si="61"/>
        <v>0.66075770979688575</v>
      </c>
      <c r="BM61" s="35"/>
      <c r="BN61" s="34">
        <f t="shared" si="96"/>
        <v>431128.66999999993</v>
      </c>
      <c r="BO61" s="36">
        <f t="shared" si="97"/>
        <v>300854.09365854482</v>
      </c>
      <c r="BP61" s="37">
        <f t="shared" si="62"/>
        <v>0.69782901160005173</v>
      </c>
      <c r="BQ61" s="35"/>
      <c r="BR61" s="34">
        <f t="shared" ref="BR61:BR80" si="115">+AVERAGE(BB61:BD61)</f>
        <v>459284.46666666673</v>
      </c>
      <c r="BS61" s="36">
        <f t="shared" ref="BS61:BS80" si="116">+_xlfn.STDEV.P(BB61:BD61)</f>
        <v>336476.90894507989</v>
      </c>
      <c r="BT61" s="37">
        <f t="shared" si="65"/>
        <v>0.73261112309570786</v>
      </c>
      <c r="BV61" s="34">
        <f t="shared" si="98"/>
        <v>261800</v>
      </c>
      <c r="BW61" s="36">
        <f t="shared" si="99"/>
        <v>304649.8956833565</v>
      </c>
      <c r="BX61" s="37">
        <f t="shared" si="63"/>
        <v>1.1636741622740889</v>
      </c>
      <c r="BY61" s="35"/>
      <c r="BZ61" s="34">
        <f t="shared" si="100"/>
        <v>261800</v>
      </c>
      <c r="CA61" s="36">
        <f t="shared" si="101"/>
        <v>345232.36255466158</v>
      </c>
      <c r="CB61" s="37">
        <f t="shared" si="64"/>
        <v>1.3186874047160488</v>
      </c>
      <c r="CC61" s="35"/>
      <c r="CD61" s="34">
        <f t="shared" ref="CD61:CD80" si="117">+MEDIAN(BB61:BD61)</f>
        <v>261800</v>
      </c>
      <c r="CE61" s="36">
        <f t="shared" ref="CE61:CE62" si="118">+SQRT(((BB61-CD61)^2+(BC61-CD61)^2+(BD61-CD61)^2)/3)</f>
        <v>390149.74667152279</v>
      </c>
      <c r="CF61" s="37">
        <f t="shared" si="66"/>
        <v>1.4902587726184982</v>
      </c>
      <c r="CG61" s="35"/>
      <c r="CH61" s="63">
        <f t="shared" si="51"/>
        <v>335101.62646282843</v>
      </c>
      <c r="CI61" s="63">
        <f t="shared" si="52"/>
        <v>305340.76596417528</v>
      </c>
      <c r="CJ61" s="62">
        <f t="shared" si="53"/>
        <v>0.91118855252123221</v>
      </c>
      <c r="CK61" s="35"/>
      <c r="CL61" s="34">
        <f t="shared" si="102"/>
        <v>329230.80034697615</v>
      </c>
      <c r="CM61" s="36">
        <f t="shared" si="103"/>
        <v>279107.2539431263</v>
      </c>
      <c r="CN61" s="37">
        <f t="shared" si="55"/>
        <v>0.84775559774169162</v>
      </c>
      <c r="CO61" s="35"/>
      <c r="CP61" s="34">
        <f t="shared" si="104"/>
        <v>341238.74762930523</v>
      </c>
      <c r="CQ61" s="36">
        <f t="shared" si="105"/>
        <v>313995.83407254616</v>
      </c>
      <c r="CR61" s="37">
        <f t="shared" si="57"/>
        <v>0.92016465379144574</v>
      </c>
      <c r="CS61" s="35"/>
      <c r="CT61" s="34">
        <f t="shared" ref="CT61:CT80" si="119">+GEOMEAN(BB61:BD61)</f>
        <v>354951.03913511994</v>
      </c>
      <c r="CU61" s="36">
        <f t="shared" ref="CU61:CU62" si="120">+SQRT(((BB61-CT61)^2+(BC61-CT61)^2+(BD61-CT61)^2)/3)</f>
        <v>352281.38519330835</v>
      </c>
      <c r="CV61" s="37">
        <f t="shared" si="59"/>
        <v>0.99247881074438737</v>
      </c>
    </row>
    <row r="62" spans="1:100" ht="16.5" x14ac:dyDescent="0.25">
      <c r="A62" s="171"/>
      <c r="B62" s="150"/>
      <c r="C62" s="151"/>
      <c r="D62" s="74" t="s">
        <v>20</v>
      </c>
      <c r="E62" s="16">
        <v>65000</v>
      </c>
      <c r="F62" s="16">
        <f t="shared" si="19"/>
        <v>12350</v>
      </c>
      <c r="G62" s="16">
        <v>77350</v>
      </c>
      <c r="H62" s="32">
        <f t="shared" si="20"/>
        <v>77350</v>
      </c>
      <c r="I62" s="16">
        <v>65000</v>
      </c>
      <c r="J62" s="16">
        <f t="shared" si="21"/>
        <v>12350</v>
      </c>
      <c r="K62" s="32">
        <f t="shared" si="22"/>
        <v>77350</v>
      </c>
      <c r="L62" s="16">
        <v>65000</v>
      </c>
      <c r="M62" s="16">
        <f t="shared" si="23"/>
        <v>12350</v>
      </c>
      <c r="N62" s="32">
        <f t="shared" si="110"/>
        <v>77350</v>
      </c>
      <c r="O62" s="16">
        <v>45450</v>
      </c>
      <c r="P62" s="17">
        <f t="shared" si="24"/>
        <v>8635.5</v>
      </c>
      <c r="Q62" s="60">
        <v>53550</v>
      </c>
      <c r="R62" s="29">
        <f t="shared" si="25"/>
        <v>54085.5</v>
      </c>
      <c r="S62" s="16">
        <v>46359</v>
      </c>
      <c r="T62" s="17">
        <f t="shared" si="26"/>
        <v>8808.2100000000009</v>
      </c>
      <c r="U62" s="29">
        <f t="shared" si="27"/>
        <v>55167.21</v>
      </c>
      <c r="V62" s="16">
        <v>47750</v>
      </c>
      <c r="W62" s="17">
        <f t="shared" si="28"/>
        <v>9072.5</v>
      </c>
      <c r="X62" s="29">
        <f t="shared" si="29"/>
        <v>56822.5</v>
      </c>
      <c r="Y62" s="16">
        <v>80000</v>
      </c>
      <c r="Z62" s="17">
        <f t="shared" si="30"/>
        <v>15200</v>
      </c>
      <c r="AA62" s="17">
        <v>95200</v>
      </c>
      <c r="AB62" s="29">
        <f t="shared" si="106"/>
        <v>95200</v>
      </c>
      <c r="AC62" s="16">
        <v>80000</v>
      </c>
      <c r="AD62" s="17">
        <f t="shared" si="32"/>
        <v>15200</v>
      </c>
      <c r="AE62" s="29">
        <f t="shared" si="107"/>
        <v>95200</v>
      </c>
      <c r="AF62" s="16">
        <v>80000</v>
      </c>
      <c r="AG62" s="17">
        <f t="shared" si="34"/>
        <v>15200</v>
      </c>
      <c r="AH62" s="29">
        <f t="shared" si="111"/>
        <v>95200</v>
      </c>
      <c r="AI62" s="29">
        <f t="shared" si="86"/>
        <v>75545.166666666672</v>
      </c>
      <c r="AJ62" s="29">
        <f t="shared" si="87"/>
        <v>75905.736666666664</v>
      </c>
      <c r="AK62" s="29">
        <f>+AVERAGE(N62,X62,AH62)</f>
        <v>76457.5</v>
      </c>
      <c r="AL62" s="29">
        <f t="shared" si="88"/>
        <v>73574.282995614252</v>
      </c>
      <c r="AM62" s="29">
        <f t="shared" si="89"/>
        <v>74061.544102987755</v>
      </c>
      <c r="AN62" s="29">
        <f>+GEOMEAN(N62,X62,AH62)</f>
        <v>74794.994499757886</v>
      </c>
      <c r="AO62" s="35"/>
      <c r="AP62" s="61">
        <f t="shared" si="39"/>
        <v>77350</v>
      </c>
      <c r="AQ62" s="61">
        <f t="shared" si="40"/>
        <v>53550</v>
      </c>
      <c r="AR62" s="61">
        <f t="shared" si="41"/>
        <v>95200</v>
      </c>
      <c r="AS62" s="35"/>
      <c r="AT62" s="34">
        <f t="shared" si="90"/>
        <v>77350</v>
      </c>
      <c r="AU62" s="34">
        <f t="shared" si="91"/>
        <v>54085.5</v>
      </c>
      <c r="AV62" s="34">
        <f t="shared" si="108"/>
        <v>95200</v>
      </c>
      <c r="AW62" s="35"/>
      <c r="AX62" s="34">
        <f t="shared" si="92"/>
        <v>77350</v>
      </c>
      <c r="AY62" s="34">
        <f t="shared" si="93"/>
        <v>55167.21</v>
      </c>
      <c r="AZ62" s="34">
        <f t="shared" si="109"/>
        <v>95200</v>
      </c>
      <c r="BA62" s="35"/>
      <c r="BB62" s="34">
        <f t="shared" si="112"/>
        <v>77350</v>
      </c>
      <c r="BC62" s="34">
        <f t="shared" si="113"/>
        <v>56822.5</v>
      </c>
      <c r="BD62" s="34">
        <f t="shared" si="114"/>
        <v>95200</v>
      </c>
      <c r="BE62" s="35"/>
      <c r="BF62" s="34">
        <f t="shared" si="45"/>
        <v>75366.666666666672</v>
      </c>
      <c r="BG62" s="30">
        <f t="shared" si="46"/>
        <v>17061.27844630121</v>
      </c>
      <c r="BH62" s="62">
        <f t="shared" si="47"/>
        <v>0.22637698071164808</v>
      </c>
      <c r="BI62" s="35"/>
      <c r="BJ62" s="34">
        <f t="shared" si="94"/>
        <v>75545.166666666672</v>
      </c>
      <c r="BK62" s="36">
        <f t="shared" si="95"/>
        <v>16833.371519758668</v>
      </c>
      <c r="BL62" s="37">
        <f t="shared" si="61"/>
        <v>0.22282526152908966</v>
      </c>
      <c r="BM62" s="35"/>
      <c r="BN62" s="34">
        <f t="shared" si="96"/>
        <v>75905.736666666664</v>
      </c>
      <c r="BO62" s="36">
        <f t="shared" si="97"/>
        <v>16375.194476769479</v>
      </c>
      <c r="BP62" s="37">
        <f t="shared" si="62"/>
        <v>0.21573065746900921</v>
      </c>
      <c r="BQ62" s="35"/>
      <c r="BR62" s="34">
        <f t="shared" si="115"/>
        <v>76457.5</v>
      </c>
      <c r="BS62" s="36">
        <f t="shared" si="116"/>
        <v>15680.253904194282</v>
      </c>
      <c r="BT62" s="37">
        <f t="shared" si="65"/>
        <v>0.20508457514559436</v>
      </c>
      <c r="BV62" s="34">
        <f t="shared" si="98"/>
        <v>77350</v>
      </c>
      <c r="BW62" s="36">
        <f t="shared" si="99"/>
        <v>16929.849972262993</v>
      </c>
      <c r="BX62" s="37">
        <f t="shared" si="63"/>
        <v>0.21887330280882991</v>
      </c>
      <c r="BY62" s="35"/>
      <c r="BZ62" s="34">
        <f t="shared" si="100"/>
        <v>77350</v>
      </c>
      <c r="CA62" s="36">
        <f t="shared" si="101"/>
        <v>16438.761836830454</v>
      </c>
      <c r="CB62" s="37">
        <f t="shared" si="64"/>
        <v>0.21252439349489921</v>
      </c>
      <c r="CC62" s="35"/>
      <c r="CD62" s="34">
        <f t="shared" si="117"/>
        <v>77350</v>
      </c>
      <c r="CE62" s="36">
        <f t="shared" si="118"/>
        <v>15705.633344440459</v>
      </c>
      <c r="CF62" s="37">
        <f t="shared" si="66"/>
        <v>0.2030463263663925</v>
      </c>
      <c r="CG62" s="35"/>
      <c r="CH62" s="63">
        <f t="shared" si="51"/>
        <v>73330.657758213551</v>
      </c>
      <c r="CI62" s="63">
        <f t="shared" si="52"/>
        <v>17182.332626786232</v>
      </c>
      <c r="CJ62" s="62">
        <f t="shared" si="53"/>
        <v>0.23431308475971893</v>
      </c>
      <c r="CK62" s="35"/>
      <c r="CL62" s="34">
        <f t="shared" si="102"/>
        <v>73574.282995614252</v>
      </c>
      <c r="CM62" s="36">
        <f t="shared" si="103"/>
        <v>16948.356237908243</v>
      </c>
      <c r="CN62" s="37">
        <f t="shared" si="55"/>
        <v>0.23035706972392148</v>
      </c>
      <c r="CO62" s="35"/>
      <c r="CP62" s="34">
        <f t="shared" si="104"/>
        <v>74061.544102987755</v>
      </c>
      <c r="CQ62" s="36">
        <f t="shared" si="105"/>
        <v>16478.714766751404</v>
      </c>
      <c r="CR62" s="37">
        <f t="shared" si="57"/>
        <v>0.22250028630022348</v>
      </c>
      <c r="CS62" s="35"/>
      <c r="CT62" s="34">
        <f t="shared" si="119"/>
        <v>74794.994499757886</v>
      </c>
      <c r="CU62" s="36">
        <f t="shared" si="120"/>
        <v>15768.141521382135</v>
      </c>
      <c r="CV62" s="37">
        <f t="shared" si="59"/>
        <v>0.21081813865810467</v>
      </c>
    </row>
    <row r="63" spans="1:100" ht="16.5" x14ac:dyDescent="0.25">
      <c r="A63" s="171"/>
      <c r="B63" s="150">
        <v>26</v>
      </c>
      <c r="C63" s="151" t="s">
        <v>47</v>
      </c>
      <c r="D63" s="74" t="s">
        <v>19</v>
      </c>
      <c r="E63" s="16">
        <v>1275117.3708920188</v>
      </c>
      <c r="F63" s="17">
        <f t="shared" si="19"/>
        <v>242272.30046948357</v>
      </c>
      <c r="G63" s="17">
        <v>1616020</v>
      </c>
      <c r="H63" s="29">
        <f t="shared" si="20"/>
        <v>1517389.6713615023</v>
      </c>
      <c r="I63" s="16">
        <v>1391949.9999999998</v>
      </c>
      <c r="J63" s="29">
        <f t="shared" si="21"/>
        <v>264470.49999999994</v>
      </c>
      <c r="K63" s="29">
        <f t="shared" si="22"/>
        <v>1656420.4999999998</v>
      </c>
      <c r="L63" s="16">
        <v>1520960.0000000002</v>
      </c>
      <c r="M63" s="17">
        <f t="shared" si="23"/>
        <v>288982.40000000002</v>
      </c>
      <c r="N63" s="26"/>
      <c r="O63" s="16">
        <v>574690</v>
      </c>
      <c r="P63" s="17">
        <f t="shared" si="24"/>
        <v>109191.1</v>
      </c>
      <c r="Q63" s="60">
        <v>677110</v>
      </c>
      <c r="R63" s="29">
        <f t="shared" si="25"/>
        <v>683881.1</v>
      </c>
      <c r="S63" s="16">
        <v>586184</v>
      </c>
      <c r="T63" s="17">
        <f t="shared" si="26"/>
        <v>111374.96</v>
      </c>
      <c r="U63" s="29">
        <f t="shared" si="27"/>
        <v>697558.96</v>
      </c>
      <c r="V63" s="16">
        <v>603769</v>
      </c>
      <c r="W63" s="17">
        <f t="shared" si="28"/>
        <v>114716.11</v>
      </c>
      <c r="X63" s="26"/>
      <c r="Y63" s="16">
        <v>700000</v>
      </c>
      <c r="Z63" s="17">
        <f t="shared" si="30"/>
        <v>133000</v>
      </c>
      <c r="AA63" s="17">
        <v>1428000</v>
      </c>
      <c r="AB63" s="29">
        <f t="shared" si="106"/>
        <v>833000</v>
      </c>
      <c r="AC63" s="16">
        <v>1200000</v>
      </c>
      <c r="AD63" s="17">
        <f t="shared" si="32"/>
        <v>228000</v>
      </c>
      <c r="AE63" s="29">
        <f t="shared" si="107"/>
        <v>1428000</v>
      </c>
      <c r="AF63" s="16">
        <v>1400000</v>
      </c>
      <c r="AG63" s="17">
        <f t="shared" si="34"/>
        <v>266000</v>
      </c>
      <c r="AH63" s="26"/>
      <c r="AI63" s="29">
        <f t="shared" si="86"/>
        <v>1011423.5904538342</v>
      </c>
      <c r="AJ63" s="29">
        <f t="shared" si="87"/>
        <v>1260659.82</v>
      </c>
      <c r="AK63" s="26"/>
      <c r="AL63" s="29">
        <f t="shared" si="88"/>
        <v>952593.41604853002</v>
      </c>
      <c r="AM63" s="29">
        <f t="shared" si="89"/>
        <v>1181661.9244219924</v>
      </c>
      <c r="AN63" s="26"/>
      <c r="AO63" s="35"/>
      <c r="AP63" s="61">
        <f t="shared" si="39"/>
        <v>1616020</v>
      </c>
      <c r="AQ63" s="61">
        <f t="shared" si="40"/>
        <v>677110</v>
      </c>
      <c r="AR63" s="61">
        <f t="shared" si="41"/>
        <v>1428000</v>
      </c>
      <c r="AS63" s="35"/>
      <c r="AT63" s="34">
        <f t="shared" si="90"/>
        <v>1517389.6713615023</v>
      </c>
      <c r="AU63" s="34">
        <f t="shared" si="91"/>
        <v>683881.1</v>
      </c>
      <c r="AV63" s="34">
        <f t="shared" si="108"/>
        <v>833000</v>
      </c>
      <c r="AW63" s="35"/>
      <c r="AX63" s="34">
        <f t="shared" si="92"/>
        <v>1656420.4999999998</v>
      </c>
      <c r="AY63" s="34">
        <f t="shared" si="93"/>
        <v>697558.96</v>
      </c>
      <c r="AZ63" s="34">
        <f t="shared" si="109"/>
        <v>1428000</v>
      </c>
      <c r="BA63" s="35"/>
      <c r="BB63" s="22"/>
      <c r="BC63" s="22"/>
      <c r="BD63" s="22"/>
      <c r="BE63" s="35"/>
      <c r="BF63" s="34">
        <f t="shared" si="45"/>
        <v>1240376.6666666667</v>
      </c>
      <c r="BG63" s="30">
        <f t="shared" si="46"/>
        <v>405618.7729328557</v>
      </c>
      <c r="BH63" s="62">
        <f t="shared" si="47"/>
        <v>0.32701257918926968</v>
      </c>
      <c r="BI63" s="35"/>
      <c r="BJ63" s="34">
        <f t="shared" si="94"/>
        <v>1011423.5904538342</v>
      </c>
      <c r="BK63" s="36">
        <f t="shared" si="95"/>
        <v>362914.46913021739</v>
      </c>
      <c r="BL63" s="37">
        <f t="shared" si="61"/>
        <v>0.35881550772152215</v>
      </c>
      <c r="BM63" s="35"/>
      <c r="BN63" s="34">
        <f t="shared" si="96"/>
        <v>1260659.82</v>
      </c>
      <c r="BO63" s="36">
        <f t="shared" si="97"/>
        <v>408946.54508433188</v>
      </c>
      <c r="BP63" s="37">
        <f t="shared" si="62"/>
        <v>0.32439087737747668</v>
      </c>
      <c r="BQ63" s="35"/>
      <c r="BR63" s="22"/>
      <c r="BS63" s="27"/>
      <c r="BT63" s="28"/>
      <c r="BV63" s="34">
        <f t="shared" si="98"/>
        <v>833000</v>
      </c>
      <c r="BW63" s="36">
        <f t="shared" si="99"/>
        <v>404403.12750336766</v>
      </c>
      <c r="BX63" s="37">
        <f t="shared" si="63"/>
        <v>0.48547794418171386</v>
      </c>
      <c r="BY63" s="35"/>
      <c r="BZ63" s="34">
        <f t="shared" si="100"/>
        <v>1428000</v>
      </c>
      <c r="CA63" s="36">
        <f t="shared" si="101"/>
        <v>441859.72047567752</v>
      </c>
      <c r="CB63" s="37">
        <f t="shared" si="64"/>
        <v>0.3094255745627994</v>
      </c>
      <c r="CC63" s="35"/>
      <c r="CD63" s="22"/>
      <c r="CE63" s="27"/>
      <c r="CF63" s="28"/>
      <c r="CG63" s="35"/>
      <c r="CH63" s="63">
        <f t="shared" si="51"/>
        <v>1160409.8025782811</v>
      </c>
      <c r="CI63" s="63">
        <f t="shared" si="52"/>
        <v>413426.27916919586</v>
      </c>
      <c r="CJ63" s="62">
        <f t="shared" si="53"/>
        <v>0.35627610026269679</v>
      </c>
      <c r="CK63" s="35"/>
      <c r="CL63" s="34">
        <f t="shared" si="102"/>
        <v>952593.41604853002</v>
      </c>
      <c r="CM63" s="36">
        <f t="shared" si="103"/>
        <v>367651.87518170773</v>
      </c>
      <c r="CN63" s="37">
        <f t="shared" si="55"/>
        <v>0.38594836893453571</v>
      </c>
      <c r="CO63" s="35"/>
      <c r="CP63" s="34">
        <f t="shared" si="104"/>
        <v>1181661.9244219924</v>
      </c>
      <c r="CQ63" s="36">
        <f t="shared" si="105"/>
        <v>416506.83576883248</v>
      </c>
      <c r="CR63" s="37">
        <f t="shared" si="57"/>
        <v>0.35247546456450812</v>
      </c>
      <c r="CS63" s="35"/>
      <c r="CT63" s="22"/>
      <c r="CU63" s="27"/>
      <c r="CV63" s="28"/>
    </row>
    <row r="64" spans="1:100" ht="16.5" x14ac:dyDescent="0.25">
      <c r="A64" s="171"/>
      <c r="B64" s="150"/>
      <c r="C64" s="151"/>
      <c r="D64" s="74" t="s">
        <v>20</v>
      </c>
      <c r="E64" s="16">
        <v>85000</v>
      </c>
      <c r="F64" s="16">
        <f t="shared" si="19"/>
        <v>16150</v>
      </c>
      <c r="G64" s="16">
        <v>101150</v>
      </c>
      <c r="H64" s="32">
        <f t="shared" si="20"/>
        <v>101150</v>
      </c>
      <c r="I64" s="16">
        <v>85000</v>
      </c>
      <c r="J64" s="16">
        <f t="shared" si="21"/>
        <v>16150</v>
      </c>
      <c r="K64" s="32">
        <f t="shared" si="22"/>
        <v>101150</v>
      </c>
      <c r="L64" s="16">
        <v>85000</v>
      </c>
      <c r="M64" s="16">
        <f t="shared" si="23"/>
        <v>16150</v>
      </c>
      <c r="N64" s="24"/>
      <c r="O64" s="16">
        <v>124230</v>
      </c>
      <c r="P64" s="17">
        <f t="shared" si="24"/>
        <v>23603.7</v>
      </c>
      <c r="Q64" s="60">
        <v>146370</v>
      </c>
      <c r="R64" s="29">
        <f t="shared" si="25"/>
        <v>147833.70000000001</v>
      </c>
      <c r="S64" s="16">
        <v>126715</v>
      </c>
      <c r="T64" s="17">
        <f t="shared" si="26"/>
        <v>24075.85</v>
      </c>
      <c r="U64" s="29">
        <f t="shared" si="27"/>
        <v>150790.85</v>
      </c>
      <c r="V64" s="16">
        <v>130516</v>
      </c>
      <c r="W64" s="17">
        <f t="shared" si="28"/>
        <v>24798.04</v>
      </c>
      <c r="X64" s="26"/>
      <c r="Y64" s="16">
        <v>120000</v>
      </c>
      <c r="Z64" s="17">
        <f t="shared" si="30"/>
        <v>22800</v>
      </c>
      <c r="AA64" s="17">
        <v>142800</v>
      </c>
      <c r="AB64" s="29">
        <f t="shared" si="106"/>
        <v>142800</v>
      </c>
      <c r="AC64" s="16">
        <v>120000</v>
      </c>
      <c r="AD64" s="17">
        <f t="shared" si="32"/>
        <v>22800</v>
      </c>
      <c r="AE64" s="29">
        <f t="shared" si="107"/>
        <v>142800</v>
      </c>
      <c r="AF64" s="16">
        <v>120000</v>
      </c>
      <c r="AG64" s="17">
        <f t="shared" si="34"/>
        <v>22800</v>
      </c>
      <c r="AH64" s="26"/>
      <c r="AI64" s="29">
        <f t="shared" si="86"/>
        <v>130594.56666666667</v>
      </c>
      <c r="AJ64" s="29">
        <f t="shared" si="87"/>
        <v>131580.28333333333</v>
      </c>
      <c r="AK64" s="26"/>
      <c r="AL64" s="29">
        <f t="shared" si="88"/>
        <v>128772.3180959615</v>
      </c>
      <c r="AM64" s="29">
        <f t="shared" si="89"/>
        <v>129625.27615385044</v>
      </c>
      <c r="AN64" s="26"/>
      <c r="AO64" s="35"/>
      <c r="AP64" s="61">
        <f t="shared" si="39"/>
        <v>101150</v>
      </c>
      <c r="AQ64" s="61">
        <f t="shared" si="40"/>
        <v>146370</v>
      </c>
      <c r="AR64" s="61">
        <f t="shared" si="41"/>
        <v>142800</v>
      </c>
      <c r="AS64" s="35"/>
      <c r="AT64" s="34">
        <f t="shared" si="90"/>
        <v>101150</v>
      </c>
      <c r="AU64" s="34">
        <f t="shared" si="91"/>
        <v>147833.70000000001</v>
      </c>
      <c r="AV64" s="34">
        <f t="shared" si="108"/>
        <v>142800</v>
      </c>
      <c r="AW64" s="35"/>
      <c r="AX64" s="34">
        <f t="shared" si="92"/>
        <v>101150</v>
      </c>
      <c r="AY64" s="34">
        <f t="shared" si="93"/>
        <v>150790.85</v>
      </c>
      <c r="AZ64" s="34">
        <f t="shared" si="109"/>
        <v>142800</v>
      </c>
      <c r="BA64" s="35"/>
      <c r="BB64" s="22"/>
      <c r="BC64" s="22"/>
      <c r="BD64" s="22"/>
      <c r="BE64" s="35"/>
      <c r="BF64" s="34">
        <f t="shared" si="45"/>
        <v>130106.66666666667</v>
      </c>
      <c r="BG64" s="30">
        <f t="shared" si="46"/>
        <v>20527.260465591171</v>
      </c>
      <c r="BH64" s="62">
        <f t="shared" si="47"/>
        <v>0.15777254918214159</v>
      </c>
      <c r="BI64" s="35"/>
      <c r="BJ64" s="34">
        <f t="shared" si="94"/>
        <v>130594.56666666667</v>
      </c>
      <c r="BK64" s="36">
        <f t="shared" si="95"/>
        <v>20921.62220548133</v>
      </c>
      <c r="BL64" s="37">
        <f t="shared" si="61"/>
        <v>0.16020285330003262</v>
      </c>
      <c r="BM64" s="35"/>
      <c r="BN64" s="34">
        <f t="shared" si="96"/>
        <v>131580.28333333333</v>
      </c>
      <c r="BO64" s="36">
        <f t="shared" si="97"/>
        <v>21763.348834540448</v>
      </c>
      <c r="BP64" s="37">
        <f t="shared" si="62"/>
        <v>0.16539977178349125</v>
      </c>
      <c r="BQ64" s="35"/>
      <c r="BR64" s="22"/>
      <c r="BS64" s="27"/>
      <c r="BT64" s="28"/>
      <c r="BV64" s="34">
        <f t="shared" si="98"/>
        <v>142800</v>
      </c>
      <c r="BW64" s="36">
        <f t="shared" si="99"/>
        <v>24221.620064796109</v>
      </c>
      <c r="BX64" s="37">
        <f t="shared" si="63"/>
        <v>0.16961918812882429</v>
      </c>
      <c r="BY64" s="35"/>
      <c r="BZ64" s="34">
        <f t="shared" si="100"/>
        <v>142800</v>
      </c>
      <c r="CA64" s="36">
        <f t="shared" si="101"/>
        <v>24485.207668593841</v>
      </c>
      <c r="CB64" s="37">
        <f t="shared" si="64"/>
        <v>0.1714650396960353</v>
      </c>
      <c r="CC64" s="35"/>
      <c r="CD64" s="22"/>
      <c r="CE64" s="27"/>
      <c r="CF64" s="28"/>
      <c r="CG64" s="35"/>
      <c r="CH64" s="63">
        <f t="shared" si="51"/>
        <v>128345.91656964779</v>
      </c>
      <c r="CI64" s="63">
        <f t="shared" si="52"/>
        <v>20602.637285706271</v>
      </c>
      <c r="CJ64" s="62">
        <f t="shared" si="53"/>
        <v>0.16052429119960437</v>
      </c>
      <c r="CK64" s="35"/>
      <c r="CL64" s="34">
        <f t="shared" si="102"/>
        <v>128772.3180959615</v>
      </c>
      <c r="CM64" s="36">
        <f t="shared" si="103"/>
        <v>21000.830116029367</v>
      </c>
      <c r="CN64" s="37">
        <f t="shared" si="55"/>
        <v>0.16308497374707107</v>
      </c>
      <c r="CO64" s="35"/>
      <c r="CP64" s="34">
        <f t="shared" si="104"/>
        <v>129625.27615385044</v>
      </c>
      <c r="CQ64" s="36">
        <f t="shared" si="105"/>
        <v>21850.981798667963</v>
      </c>
      <c r="CR64" s="37">
        <f t="shared" si="57"/>
        <v>0.16857037799274066</v>
      </c>
      <c r="CS64" s="35"/>
      <c r="CT64" s="22"/>
      <c r="CU64" s="27"/>
      <c r="CV64" s="28"/>
    </row>
    <row r="65" spans="1:100" ht="16.5" x14ac:dyDescent="0.25">
      <c r="A65" s="171"/>
      <c r="B65" s="150">
        <v>27</v>
      </c>
      <c r="C65" s="151" t="s">
        <v>48</v>
      </c>
      <c r="D65" s="74" t="s">
        <v>19</v>
      </c>
      <c r="E65" s="16">
        <v>1075868.5446009389</v>
      </c>
      <c r="F65" s="17">
        <f t="shared" si="19"/>
        <v>204415.02347417839</v>
      </c>
      <c r="G65" s="17">
        <v>1363502</v>
      </c>
      <c r="H65" s="29">
        <f t="shared" si="20"/>
        <v>1280283.5680751172</v>
      </c>
      <c r="I65" s="16">
        <v>1174445</v>
      </c>
      <c r="J65" s="29">
        <f t="shared" si="21"/>
        <v>223144.55</v>
      </c>
      <c r="K65" s="29">
        <f t="shared" si="22"/>
        <v>1397589.55</v>
      </c>
      <c r="L65" s="16">
        <v>1283296.0000000002</v>
      </c>
      <c r="M65" s="17">
        <f t="shared" si="23"/>
        <v>243826.24000000005</v>
      </c>
      <c r="N65" s="26"/>
      <c r="O65" s="16">
        <v>323200</v>
      </c>
      <c r="P65" s="17">
        <f t="shared" si="24"/>
        <v>61408</v>
      </c>
      <c r="Q65" s="60">
        <v>380800</v>
      </c>
      <c r="R65" s="29">
        <f t="shared" si="25"/>
        <v>384608</v>
      </c>
      <c r="S65" s="16">
        <v>329664</v>
      </c>
      <c r="T65" s="17">
        <f t="shared" si="26"/>
        <v>62636.160000000003</v>
      </c>
      <c r="U65" s="29">
        <f t="shared" si="27"/>
        <v>392300.16000000003</v>
      </c>
      <c r="V65" s="16">
        <v>339554</v>
      </c>
      <c r="W65" s="17">
        <f t="shared" si="28"/>
        <v>64515.26</v>
      </c>
      <c r="X65" s="26"/>
      <c r="Y65" s="16">
        <v>780000</v>
      </c>
      <c r="Z65" s="17">
        <f t="shared" si="30"/>
        <v>148200</v>
      </c>
      <c r="AA65" s="17">
        <v>1166200</v>
      </c>
      <c r="AB65" s="29">
        <f t="shared" si="106"/>
        <v>928200</v>
      </c>
      <c r="AC65" s="16">
        <v>850000</v>
      </c>
      <c r="AD65" s="17">
        <f t="shared" si="32"/>
        <v>161500</v>
      </c>
      <c r="AE65" s="29">
        <f t="shared" si="107"/>
        <v>1011500</v>
      </c>
      <c r="AF65" s="16">
        <v>1350000</v>
      </c>
      <c r="AG65" s="17">
        <f t="shared" si="34"/>
        <v>256500</v>
      </c>
      <c r="AH65" s="26"/>
      <c r="AI65" s="29">
        <f t="shared" si="86"/>
        <v>864363.8560250391</v>
      </c>
      <c r="AJ65" s="29">
        <f t="shared" si="87"/>
        <v>933796.57</v>
      </c>
      <c r="AK65" s="26"/>
      <c r="AL65" s="29">
        <f t="shared" si="88"/>
        <v>770291.93305937096</v>
      </c>
      <c r="AM65" s="29">
        <f t="shared" si="89"/>
        <v>821589.10662011791</v>
      </c>
      <c r="AN65" s="26"/>
      <c r="AO65" s="35"/>
      <c r="AP65" s="61">
        <f t="shared" si="39"/>
        <v>1363502</v>
      </c>
      <c r="AQ65" s="61">
        <f t="shared" si="40"/>
        <v>380800</v>
      </c>
      <c r="AR65" s="61">
        <f t="shared" si="41"/>
        <v>1166200</v>
      </c>
      <c r="AS65" s="35"/>
      <c r="AT65" s="34">
        <f t="shared" si="90"/>
        <v>1280283.5680751172</v>
      </c>
      <c r="AU65" s="34">
        <f t="shared" si="91"/>
        <v>384608</v>
      </c>
      <c r="AV65" s="34">
        <f t="shared" si="108"/>
        <v>928200</v>
      </c>
      <c r="AW65" s="35"/>
      <c r="AX65" s="34">
        <f t="shared" si="92"/>
        <v>1397589.55</v>
      </c>
      <c r="AY65" s="34">
        <f t="shared" si="93"/>
        <v>392300.16000000003</v>
      </c>
      <c r="AZ65" s="34">
        <f t="shared" si="109"/>
        <v>1011500</v>
      </c>
      <c r="BA65" s="35"/>
      <c r="BB65" s="22"/>
      <c r="BC65" s="22"/>
      <c r="BD65" s="22"/>
      <c r="BE65" s="35"/>
      <c r="BF65" s="34">
        <f t="shared" si="45"/>
        <v>970167.33333333337</v>
      </c>
      <c r="BG65" s="30">
        <f t="shared" si="46"/>
        <v>424458.40785745886</v>
      </c>
      <c r="BH65" s="62">
        <f t="shared" si="47"/>
        <v>0.4375105131597149</v>
      </c>
      <c r="BI65" s="35"/>
      <c r="BJ65" s="34">
        <f t="shared" si="94"/>
        <v>864363.8560250391</v>
      </c>
      <c r="BK65" s="36">
        <f t="shared" si="95"/>
        <v>368433.59489408211</v>
      </c>
      <c r="BL65" s="37">
        <f t="shared" si="61"/>
        <v>0.42624826608137262</v>
      </c>
      <c r="BM65" s="35"/>
      <c r="BN65" s="34">
        <f t="shared" si="96"/>
        <v>933796.57</v>
      </c>
      <c r="BO65" s="36">
        <f t="shared" si="97"/>
        <v>414069.28300061653</v>
      </c>
      <c r="BP65" s="37">
        <f t="shared" si="62"/>
        <v>0.4434255771582204</v>
      </c>
      <c r="BQ65" s="35"/>
      <c r="BR65" s="22"/>
      <c r="BS65" s="27"/>
      <c r="BT65" s="28"/>
      <c r="BV65" s="34">
        <f t="shared" si="98"/>
        <v>928200</v>
      </c>
      <c r="BW65" s="36">
        <f t="shared" si="99"/>
        <v>373922.94276250096</v>
      </c>
      <c r="BX65" s="37">
        <f t="shared" si="63"/>
        <v>0.40284738500592648</v>
      </c>
      <c r="BY65" s="35"/>
      <c r="BZ65" s="34">
        <f t="shared" si="100"/>
        <v>1011500</v>
      </c>
      <c r="CA65" s="36">
        <f t="shared" si="101"/>
        <v>421297.03791791532</v>
      </c>
      <c r="CB65" s="37">
        <f t="shared" si="64"/>
        <v>0.41650720505972844</v>
      </c>
      <c r="CC65" s="35"/>
      <c r="CD65" s="22"/>
      <c r="CE65" s="27"/>
      <c r="CF65" s="28"/>
      <c r="CG65" s="35"/>
      <c r="CH65" s="63">
        <f t="shared" si="51"/>
        <v>846009.52375323814</v>
      </c>
      <c r="CI65" s="63">
        <f t="shared" si="52"/>
        <v>442244.3913500951</v>
      </c>
      <c r="CJ65" s="62">
        <f t="shared" si="53"/>
        <v>0.52274162279890335</v>
      </c>
      <c r="CK65" s="35"/>
      <c r="CL65" s="34">
        <f t="shared" si="102"/>
        <v>770291.93305937096</v>
      </c>
      <c r="CM65" s="36">
        <f t="shared" si="103"/>
        <v>380253.65289111325</v>
      </c>
      <c r="CN65" s="37">
        <f t="shared" si="55"/>
        <v>0.49364875389627744</v>
      </c>
      <c r="CO65" s="35"/>
      <c r="CP65" s="34">
        <f t="shared" si="104"/>
        <v>821589.10662011791</v>
      </c>
      <c r="CQ65" s="36">
        <f t="shared" si="105"/>
        <v>429003.36357981164</v>
      </c>
      <c r="CR65" s="37">
        <f t="shared" si="57"/>
        <v>0.52216291589437047</v>
      </c>
      <c r="CS65" s="35"/>
      <c r="CT65" s="22"/>
      <c r="CU65" s="27"/>
      <c r="CV65" s="28"/>
    </row>
    <row r="66" spans="1:100" ht="16.5" x14ac:dyDescent="0.25">
      <c r="A66" s="171"/>
      <c r="B66" s="150"/>
      <c r="C66" s="151"/>
      <c r="D66" s="74" t="s">
        <v>20</v>
      </c>
      <c r="E66" s="16">
        <v>85000</v>
      </c>
      <c r="F66" s="16">
        <f t="shared" si="19"/>
        <v>16150</v>
      </c>
      <c r="G66" s="16">
        <v>101150</v>
      </c>
      <c r="H66" s="32">
        <f t="shared" si="20"/>
        <v>101150</v>
      </c>
      <c r="I66" s="16">
        <v>85000</v>
      </c>
      <c r="J66" s="16">
        <f t="shared" si="21"/>
        <v>16150</v>
      </c>
      <c r="K66" s="32">
        <f t="shared" si="22"/>
        <v>101150</v>
      </c>
      <c r="L66" s="16">
        <v>85000</v>
      </c>
      <c r="M66" s="16">
        <f t="shared" si="23"/>
        <v>16150</v>
      </c>
      <c r="N66" s="24"/>
      <c r="O66" s="16">
        <v>124230</v>
      </c>
      <c r="P66" s="17">
        <f t="shared" si="24"/>
        <v>23603.7</v>
      </c>
      <c r="Q66" s="60">
        <v>146370</v>
      </c>
      <c r="R66" s="29">
        <f t="shared" si="25"/>
        <v>147833.70000000001</v>
      </c>
      <c r="S66" s="16">
        <v>126715</v>
      </c>
      <c r="T66" s="17">
        <f t="shared" si="26"/>
        <v>24075.85</v>
      </c>
      <c r="U66" s="29">
        <f t="shared" si="27"/>
        <v>150790.85</v>
      </c>
      <c r="V66" s="16">
        <v>130516</v>
      </c>
      <c r="W66" s="17">
        <f t="shared" si="28"/>
        <v>24798.04</v>
      </c>
      <c r="X66" s="26"/>
      <c r="Y66" s="16">
        <v>250000</v>
      </c>
      <c r="Z66" s="17">
        <f t="shared" si="30"/>
        <v>47500</v>
      </c>
      <c r="AA66" s="17">
        <v>214200</v>
      </c>
      <c r="AB66" s="29">
        <f t="shared" si="106"/>
        <v>297500</v>
      </c>
      <c r="AC66" s="16">
        <v>250000</v>
      </c>
      <c r="AD66" s="17">
        <f t="shared" si="32"/>
        <v>47500</v>
      </c>
      <c r="AE66" s="29">
        <f t="shared" si="107"/>
        <v>297500</v>
      </c>
      <c r="AF66" s="16">
        <v>250000</v>
      </c>
      <c r="AG66" s="17">
        <f t="shared" si="34"/>
        <v>47500</v>
      </c>
      <c r="AH66" s="26"/>
      <c r="AI66" s="29">
        <f t="shared" si="86"/>
        <v>182161.23333333331</v>
      </c>
      <c r="AJ66" s="29">
        <f t="shared" si="87"/>
        <v>183146.94999999998</v>
      </c>
      <c r="AK66" s="26"/>
      <c r="AL66" s="29">
        <f t="shared" si="88"/>
        <v>164465.73664686386</v>
      </c>
      <c r="AM66" s="29">
        <f t="shared" si="89"/>
        <v>165555.11965552453</v>
      </c>
      <c r="AN66" s="26"/>
      <c r="AO66" s="35"/>
      <c r="AP66" s="61">
        <f t="shared" si="39"/>
        <v>101150</v>
      </c>
      <c r="AQ66" s="61">
        <f t="shared" si="40"/>
        <v>146370</v>
      </c>
      <c r="AR66" s="61">
        <f t="shared" si="41"/>
        <v>214200</v>
      </c>
      <c r="AS66" s="35"/>
      <c r="AT66" s="34">
        <f t="shared" si="90"/>
        <v>101150</v>
      </c>
      <c r="AU66" s="34">
        <f t="shared" si="91"/>
        <v>147833.70000000001</v>
      </c>
      <c r="AV66" s="34">
        <f t="shared" si="108"/>
        <v>297500</v>
      </c>
      <c r="AW66" s="35"/>
      <c r="AX66" s="34">
        <f t="shared" si="92"/>
        <v>101150</v>
      </c>
      <c r="AY66" s="34">
        <f t="shared" si="93"/>
        <v>150790.85</v>
      </c>
      <c r="AZ66" s="34">
        <f t="shared" si="109"/>
        <v>297500</v>
      </c>
      <c r="BA66" s="35"/>
      <c r="BB66" s="22"/>
      <c r="BC66" s="22"/>
      <c r="BD66" s="22"/>
      <c r="BE66" s="35"/>
      <c r="BF66" s="34">
        <f t="shared" si="45"/>
        <v>153906.66666666666</v>
      </c>
      <c r="BG66" s="30">
        <f t="shared" si="46"/>
        <v>46459.133535709516</v>
      </c>
      <c r="BH66" s="62">
        <f t="shared" si="47"/>
        <v>0.30186563416600659</v>
      </c>
      <c r="BI66" s="35"/>
      <c r="BJ66" s="34">
        <f t="shared" si="94"/>
        <v>182161.23333333331</v>
      </c>
      <c r="BK66" s="36">
        <f t="shared" si="95"/>
        <v>83754.06570654086</v>
      </c>
      <c r="BL66" s="37">
        <f t="shared" si="61"/>
        <v>0.45977985641588692</v>
      </c>
      <c r="BM66" s="35"/>
      <c r="BN66" s="34">
        <f t="shared" si="96"/>
        <v>183146.94999999998</v>
      </c>
      <c r="BO66" s="36">
        <f t="shared" si="97"/>
        <v>83360.73628276684</v>
      </c>
      <c r="BP66" s="37">
        <f t="shared" si="62"/>
        <v>0.45515765500199074</v>
      </c>
      <c r="BQ66" s="35"/>
      <c r="BR66" s="22"/>
      <c r="BS66" s="27"/>
      <c r="BT66" s="28"/>
      <c r="BV66" s="34">
        <f t="shared" si="98"/>
        <v>147833.70000000001</v>
      </c>
      <c r="BW66" s="36">
        <f t="shared" si="99"/>
        <v>90515.871907233304</v>
      </c>
      <c r="BX66" s="37">
        <f t="shared" si="63"/>
        <v>0.6122817186286571</v>
      </c>
      <c r="BY66" s="35"/>
      <c r="BZ66" s="34">
        <f t="shared" si="100"/>
        <v>150790.85</v>
      </c>
      <c r="CA66" s="36">
        <f t="shared" si="101"/>
        <v>89419.961758071673</v>
      </c>
      <c r="CB66" s="37">
        <f t="shared" si="64"/>
        <v>0.59300655018571535</v>
      </c>
      <c r="CC66" s="35"/>
      <c r="CD66" s="22"/>
      <c r="CE66" s="27"/>
      <c r="CF66" s="28"/>
      <c r="CG66" s="35"/>
      <c r="CH66" s="63">
        <f t="shared" si="51"/>
        <v>146919.39867083749</v>
      </c>
      <c r="CI66" s="63">
        <f t="shared" si="52"/>
        <v>46981.624098517794</v>
      </c>
      <c r="CJ66" s="62">
        <f t="shared" si="53"/>
        <v>0.31977822209697981</v>
      </c>
      <c r="CK66" s="35"/>
      <c r="CL66" s="34">
        <f t="shared" si="102"/>
        <v>164465.73664686386</v>
      </c>
      <c r="CM66" s="36">
        <f t="shared" si="103"/>
        <v>85603.003015994749</v>
      </c>
      <c r="CN66" s="37">
        <f t="shared" si="55"/>
        <v>0.52049140909999436</v>
      </c>
      <c r="CO66" s="35"/>
      <c r="CP66" s="34">
        <f t="shared" si="104"/>
        <v>165555.11965552453</v>
      </c>
      <c r="CQ66" s="36">
        <f t="shared" si="105"/>
        <v>85196.74200621646</v>
      </c>
      <c r="CR66" s="37">
        <f t="shared" si="57"/>
        <v>0.51461254827689928</v>
      </c>
      <c r="CS66" s="35"/>
      <c r="CT66" s="22"/>
      <c r="CU66" s="27"/>
      <c r="CV66" s="28"/>
    </row>
    <row r="67" spans="1:100" ht="16.5" x14ac:dyDescent="0.25">
      <c r="A67" s="171"/>
      <c r="B67" s="150">
        <v>28</v>
      </c>
      <c r="C67" s="151" t="s">
        <v>49</v>
      </c>
      <c r="D67" s="74" t="s">
        <v>19</v>
      </c>
      <c r="E67" s="16">
        <v>830985.91549295781</v>
      </c>
      <c r="F67" s="17">
        <f t="shared" si="19"/>
        <v>157887.32394366199</v>
      </c>
      <c r="G67" s="17">
        <v>1053150</v>
      </c>
      <c r="H67" s="29">
        <f t="shared" si="20"/>
        <v>988873.2394366198</v>
      </c>
      <c r="I67" s="16">
        <v>907124.99999999988</v>
      </c>
      <c r="J67" s="29">
        <f t="shared" si="21"/>
        <v>172353.74999999997</v>
      </c>
      <c r="K67" s="29">
        <f t="shared" si="22"/>
        <v>1079478.7499999998</v>
      </c>
      <c r="L67" s="16">
        <v>991200.00000000012</v>
      </c>
      <c r="M67" s="17">
        <f t="shared" si="23"/>
        <v>188328.00000000003</v>
      </c>
      <c r="N67" s="26"/>
      <c r="O67" s="16">
        <v>247450</v>
      </c>
      <c r="P67" s="17">
        <f t="shared" si="24"/>
        <v>47015.5</v>
      </c>
      <c r="Q67" s="60">
        <v>291550</v>
      </c>
      <c r="R67" s="29">
        <f t="shared" si="25"/>
        <v>294465.5</v>
      </c>
      <c r="S67" s="16">
        <v>252399</v>
      </c>
      <c r="T67" s="17">
        <f t="shared" si="26"/>
        <v>47955.81</v>
      </c>
      <c r="U67" s="29">
        <f t="shared" si="27"/>
        <v>300354.81</v>
      </c>
      <c r="V67" s="16">
        <v>259971</v>
      </c>
      <c r="W67" s="17">
        <f t="shared" si="28"/>
        <v>49394.49</v>
      </c>
      <c r="X67" s="26"/>
      <c r="Y67" s="16">
        <v>210000</v>
      </c>
      <c r="Z67" s="17">
        <f t="shared" si="30"/>
        <v>39900</v>
      </c>
      <c r="AA67" s="17">
        <v>333200</v>
      </c>
      <c r="AB67" s="29">
        <f t="shared" si="106"/>
        <v>249900</v>
      </c>
      <c r="AC67" s="16">
        <v>210000</v>
      </c>
      <c r="AD67" s="17">
        <f t="shared" si="32"/>
        <v>39900</v>
      </c>
      <c r="AE67" s="29">
        <f t="shared" si="107"/>
        <v>249900</v>
      </c>
      <c r="AF67" s="16">
        <v>450000</v>
      </c>
      <c r="AG67" s="17">
        <f t="shared" si="34"/>
        <v>85500</v>
      </c>
      <c r="AH67" s="26"/>
      <c r="AI67" s="29">
        <f t="shared" si="86"/>
        <v>511079.57981220662</v>
      </c>
      <c r="AJ67" s="29">
        <f t="shared" si="87"/>
        <v>543244.5199999999</v>
      </c>
      <c r="AK67" s="26"/>
      <c r="AL67" s="29">
        <f t="shared" si="88"/>
        <v>417490.98299631971</v>
      </c>
      <c r="AM67" s="29">
        <f t="shared" si="89"/>
        <v>432718.02041014651</v>
      </c>
      <c r="AN67" s="26"/>
      <c r="AO67" s="35"/>
      <c r="AP67" s="61">
        <f t="shared" si="39"/>
        <v>1053150</v>
      </c>
      <c r="AQ67" s="61">
        <f t="shared" si="40"/>
        <v>291550</v>
      </c>
      <c r="AR67" s="61">
        <f t="shared" si="41"/>
        <v>333200</v>
      </c>
      <c r="AS67" s="35"/>
      <c r="AT67" s="34">
        <f t="shared" si="90"/>
        <v>988873.2394366198</v>
      </c>
      <c r="AU67" s="34">
        <f t="shared" si="91"/>
        <v>294465.5</v>
      </c>
      <c r="AV67" s="34">
        <f t="shared" si="108"/>
        <v>249900</v>
      </c>
      <c r="AW67" s="35"/>
      <c r="AX67" s="34">
        <f t="shared" si="92"/>
        <v>1079478.7499999998</v>
      </c>
      <c r="AY67" s="34">
        <f t="shared" si="93"/>
        <v>300354.81</v>
      </c>
      <c r="AZ67" s="34">
        <f t="shared" si="109"/>
        <v>249900</v>
      </c>
      <c r="BA67" s="35"/>
      <c r="BB67" s="22"/>
      <c r="BC67" s="22"/>
      <c r="BD67" s="22"/>
      <c r="BE67" s="35"/>
      <c r="BF67" s="34">
        <f t="shared" si="45"/>
        <v>559300</v>
      </c>
      <c r="BG67" s="30">
        <f t="shared" si="46"/>
        <v>349618.40864958282</v>
      </c>
      <c r="BH67" s="62">
        <f t="shared" si="47"/>
        <v>0.62509996182653826</v>
      </c>
      <c r="BI67" s="35"/>
      <c r="BJ67" s="34">
        <f t="shared" si="94"/>
        <v>511079.57981220662</v>
      </c>
      <c r="BK67" s="36">
        <f t="shared" si="95"/>
        <v>338340.66346463066</v>
      </c>
      <c r="BL67" s="37">
        <f t="shared" si="61"/>
        <v>0.66201170390910957</v>
      </c>
      <c r="BM67" s="35"/>
      <c r="BN67" s="34">
        <f t="shared" si="96"/>
        <v>543244.5199999999</v>
      </c>
      <c r="BO67" s="36">
        <f t="shared" si="97"/>
        <v>379733.92792919575</v>
      </c>
      <c r="BP67" s="37">
        <f t="shared" si="62"/>
        <v>0.69901106030337101</v>
      </c>
      <c r="BQ67" s="35"/>
      <c r="BR67" s="22"/>
      <c r="BS67" s="27"/>
      <c r="BT67" s="28"/>
      <c r="BV67" s="34">
        <f t="shared" si="98"/>
        <v>294465.5</v>
      </c>
      <c r="BW67" s="36">
        <f t="shared" si="99"/>
        <v>401741.29004444572</v>
      </c>
      <c r="BX67" s="37">
        <f t="shared" si="63"/>
        <v>1.3643068204745401</v>
      </c>
      <c r="BY67" s="35"/>
      <c r="BZ67" s="34">
        <f t="shared" si="100"/>
        <v>300354.81</v>
      </c>
      <c r="CA67" s="36">
        <f t="shared" si="101"/>
        <v>450769.63877841173</v>
      </c>
      <c r="CB67" s="37">
        <f t="shared" si="64"/>
        <v>1.5007904776967338</v>
      </c>
      <c r="CC67" s="35"/>
      <c r="CD67" s="22"/>
      <c r="CE67" s="27"/>
      <c r="CF67" s="28"/>
      <c r="CG67" s="35"/>
      <c r="CH67" s="63">
        <f t="shared" si="51"/>
        <v>467702.21158652415</v>
      </c>
      <c r="CI67" s="63">
        <f t="shared" si="52"/>
        <v>361418.29852527741</v>
      </c>
      <c r="CJ67" s="62">
        <f t="shared" si="53"/>
        <v>0.77275302440688931</v>
      </c>
      <c r="CK67" s="35"/>
      <c r="CL67" s="34">
        <f t="shared" si="102"/>
        <v>417490.98299631971</v>
      </c>
      <c r="CM67" s="36">
        <f t="shared" si="103"/>
        <v>351045.90868952323</v>
      </c>
      <c r="CN67" s="37">
        <f t="shared" si="55"/>
        <v>0.84084668408902563</v>
      </c>
      <c r="CO67" s="35"/>
      <c r="CP67" s="34">
        <f t="shared" si="104"/>
        <v>432718.02041014651</v>
      </c>
      <c r="CQ67" s="36">
        <f t="shared" si="105"/>
        <v>395492.05192029022</v>
      </c>
      <c r="CR67" s="37">
        <f t="shared" si="57"/>
        <v>0.91397176282473258</v>
      </c>
      <c r="CS67" s="35"/>
      <c r="CT67" s="22"/>
      <c r="CU67" s="27"/>
      <c r="CV67" s="28"/>
    </row>
    <row r="68" spans="1:100" ht="16.5" x14ac:dyDescent="0.25">
      <c r="A68" s="171"/>
      <c r="B68" s="150"/>
      <c r="C68" s="151"/>
      <c r="D68" s="74" t="s">
        <v>20</v>
      </c>
      <c r="E68" s="16">
        <v>85000</v>
      </c>
      <c r="F68" s="16">
        <f t="shared" si="19"/>
        <v>16150</v>
      </c>
      <c r="G68" s="16">
        <v>101150</v>
      </c>
      <c r="H68" s="32">
        <f t="shared" si="20"/>
        <v>101150</v>
      </c>
      <c r="I68" s="16">
        <v>85000</v>
      </c>
      <c r="J68" s="16">
        <f t="shared" si="21"/>
        <v>16150</v>
      </c>
      <c r="K68" s="32">
        <f t="shared" si="22"/>
        <v>101150</v>
      </c>
      <c r="L68" s="16">
        <v>85000</v>
      </c>
      <c r="M68" s="16">
        <f t="shared" si="23"/>
        <v>16150</v>
      </c>
      <c r="N68" s="24"/>
      <c r="O68" s="16">
        <v>87870</v>
      </c>
      <c r="P68" s="17">
        <f t="shared" si="24"/>
        <v>16695.3</v>
      </c>
      <c r="Q68" s="60">
        <v>103530</v>
      </c>
      <c r="R68" s="29">
        <f t="shared" si="25"/>
        <v>104565.3</v>
      </c>
      <c r="S68" s="16">
        <v>89627</v>
      </c>
      <c r="T68" s="17">
        <f t="shared" si="26"/>
        <v>17029.13</v>
      </c>
      <c r="U68" s="29">
        <f t="shared" si="27"/>
        <v>106656.13</v>
      </c>
      <c r="V68" s="16">
        <v>92316</v>
      </c>
      <c r="W68" s="17">
        <f t="shared" si="28"/>
        <v>17540.04</v>
      </c>
      <c r="X68" s="26"/>
      <c r="Y68" s="16">
        <v>140000</v>
      </c>
      <c r="Z68" s="17">
        <f t="shared" si="30"/>
        <v>26600</v>
      </c>
      <c r="AA68" s="17">
        <v>166600</v>
      </c>
      <c r="AB68" s="29">
        <f t="shared" si="106"/>
        <v>166600</v>
      </c>
      <c r="AC68" s="16">
        <v>140000</v>
      </c>
      <c r="AD68" s="17">
        <f t="shared" si="32"/>
        <v>26600</v>
      </c>
      <c r="AE68" s="29">
        <f t="shared" si="107"/>
        <v>166600</v>
      </c>
      <c r="AF68" s="16">
        <v>140000</v>
      </c>
      <c r="AG68" s="17">
        <f t="shared" si="34"/>
        <v>26600</v>
      </c>
      <c r="AH68" s="26"/>
      <c r="AI68" s="29">
        <f t="shared" si="86"/>
        <v>124105.09999999999</v>
      </c>
      <c r="AJ68" s="29">
        <f t="shared" si="87"/>
        <v>124802.04333333333</v>
      </c>
      <c r="AK68" s="26"/>
      <c r="AL68" s="29">
        <f t="shared" si="88"/>
        <v>120784.02298060273</v>
      </c>
      <c r="AM68" s="29">
        <f t="shared" si="89"/>
        <v>121583.759610865</v>
      </c>
      <c r="AN68" s="26"/>
      <c r="AO68" s="35"/>
      <c r="AP68" s="61">
        <f t="shared" si="39"/>
        <v>101150</v>
      </c>
      <c r="AQ68" s="61">
        <f t="shared" si="40"/>
        <v>103530</v>
      </c>
      <c r="AR68" s="61">
        <f t="shared" si="41"/>
        <v>166600</v>
      </c>
      <c r="AS68" s="35"/>
      <c r="AT68" s="34">
        <f t="shared" si="90"/>
        <v>101150</v>
      </c>
      <c r="AU68" s="34">
        <f t="shared" si="91"/>
        <v>104565.3</v>
      </c>
      <c r="AV68" s="34">
        <f t="shared" si="108"/>
        <v>166600</v>
      </c>
      <c r="AW68" s="35"/>
      <c r="AX68" s="34">
        <f t="shared" si="92"/>
        <v>101150</v>
      </c>
      <c r="AY68" s="34">
        <f t="shared" si="93"/>
        <v>106656.13</v>
      </c>
      <c r="AZ68" s="34">
        <f t="shared" si="109"/>
        <v>166600</v>
      </c>
      <c r="BA68" s="35"/>
      <c r="BB68" s="22"/>
      <c r="BC68" s="22"/>
      <c r="BD68" s="22"/>
      <c r="BE68" s="35"/>
      <c r="BF68" s="34">
        <f t="shared" si="45"/>
        <v>123760</v>
      </c>
      <c r="BG68" s="30">
        <f t="shared" si="46"/>
        <v>30308.033038563666</v>
      </c>
      <c r="BH68" s="62">
        <f t="shared" si="47"/>
        <v>0.24489360890888548</v>
      </c>
      <c r="BI68" s="35"/>
      <c r="BJ68" s="34">
        <f t="shared" si="94"/>
        <v>124105.09999999999</v>
      </c>
      <c r="BK68" s="36">
        <f t="shared" si="95"/>
        <v>30080.763100138698</v>
      </c>
      <c r="BL68" s="37">
        <f t="shared" si="61"/>
        <v>0.24238136144395919</v>
      </c>
      <c r="BM68" s="35"/>
      <c r="BN68" s="34">
        <f t="shared" si="96"/>
        <v>124802.04333333333</v>
      </c>
      <c r="BO68" s="36">
        <f t="shared" si="97"/>
        <v>29640.97673858083</v>
      </c>
      <c r="BP68" s="37">
        <f t="shared" si="62"/>
        <v>0.23750393781144152</v>
      </c>
      <c r="BQ68" s="35"/>
      <c r="BR68" s="22"/>
      <c r="BS68" s="27"/>
      <c r="BT68" s="28"/>
      <c r="BV68" s="34">
        <f t="shared" si="98"/>
        <v>104565.3</v>
      </c>
      <c r="BW68" s="36">
        <f t="shared" si="99"/>
        <v>35869.98874723362</v>
      </c>
      <c r="BX68" s="37">
        <f t="shared" si="63"/>
        <v>0.34303912241664891</v>
      </c>
      <c r="BY68" s="35"/>
      <c r="BZ68" s="34">
        <f t="shared" si="100"/>
        <v>106656.13</v>
      </c>
      <c r="CA68" s="36">
        <f t="shared" si="101"/>
        <v>34754.304376838467</v>
      </c>
      <c r="CB68" s="37">
        <f t="shared" si="64"/>
        <v>0.32585379177772966</v>
      </c>
      <c r="CC68" s="35"/>
      <c r="CD68" s="22"/>
      <c r="CE68" s="27"/>
      <c r="CF68" s="28"/>
      <c r="CG68" s="35"/>
      <c r="CH68" s="63">
        <f t="shared" si="51"/>
        <v>120384.07295629039</v>
      </c>
      <c r="CI68" s="63">
        <f t="shared" si="52"/>
        <v>30495.470976378059</v>
      </c>
      <c r="CJ68" s="62">
        <f t="shared" si="53"/>
        <v>0.25331815270488894</v>
      </c>
      <c r="CK68" s="35"/>
      <c r="CL68" s="34">
        <f t="shared" si="102"/>
        <v>120784.02298060273</v>
      </c>
      <c r="CM68" s="36">
        <f t="shared" si="103"/>
        <v>30263.540130913887</v>
      </c>
      <c r="CN68" s="37">
        <f t="shared" si="55"/>
        <v>0.25055913343583569</v>
      </c>
      <c r="CO68" s="35"/>
      <c r="CP68" s="34">
        <f t="shared" si="104"/>
        <v>121583.759610865</v>
      </c>
      <c r="CQ68" s="36">
        <f t="shared" si="105"/>
        <v>29815.178217401175</v>
      </c>
      <c r="CR68" s="37">
        <f t="shared" si="57"/>
        <v>0.24522336135044817</v>
      </c>
      <c r="CS68" s="35"/>
      <c r="CT68" s="22"/>
      <c r="CU68" s="27"/>
      <c r="CV68" s="28"/>
    </row>
    <row r="69" spans="1:100" ht="16.5" x14ac:dyDescent="0.25">
      <c r="A69" s="171"/>
      <c r="B69" s="150">
        <v>29</v>
      </c>
      <c r="C69" s="151" t="s">
        <v>50</v>
      </c>
      <c r="D69" s="74" t="s">
        <v>19</v>
      </c>
      <c r="E69" s="16">
        <v>1742723.0046948357</v>
      </c>
      <c r="F69" s="17">
        <f t="shared" si="19"/>
        <v>331117.37089201878</v>
      </c>
      <c r="G69" s="17">
        <v>2208640</v>
      </c>
      <c r="H69" s="29">
        <f t="shared" si="20"/>
        <v>2073840.3755868545</v>
      </c>
      <c r="I69" s="16">
        <v>1902399.9999999998</v>
      </c>
      <c r="J69" s="29">
        <f t="shared" si="21"/>
        <v>361455.99999999994</v>
      </c>
      <c r="K69" s="29">
        <f t="shared" si="22"/>
        <v>2263855.9999999995</v>
      </c>
      <c r="L69" s="16">
        <v>2078720.0000000002</v>
      </c>
      <c r="M69" s="17">
        <f t="shared" si="23"/>
        <v>394956.80000000005</v>
      </c>
      <c r="N69" s="26"/>
      <c r="O69" s="23" t="s">
        <v>94</v>
      </c>
      <c r="P69" s="25" t="e">
        <f t="shared" si="24"/>
        <v>#VALUE!</v>
      </c>
      <c r="Q69" s="26"/>
      <c r="R69" s="26"/>
      <c r="S69" s="23" t="s">
        <v>94</v>
      </c>
      <c r="T69" s="25" t="e">
        <f t="shared" si="26"/>
        <v>#VALUE!</v>
      </c>
      <c r="U69" s="26"/>
      <c r="V69" s="23" t="s">
        <v>94</v>
      </c>
      <c r="W69" s="25" t="e">
        <f t="shared" si="28"/>
        <v>#VALUE!</v>
      </c>
      <c r="X69" s="26"/>
      <c r="Y69" s="16">
        <v>1100000</v>
      </c>
      <c r="Z69" s="17">
        <f t="shared" si="30"/>
        <v>209000</v>
      </c>
      <c r="AA69" s="17">
        <v>1963500</v>
      </c>
      <c r="AB69" s="29">
        <f t="shared" si="106"/>
        <v>1309000</v>
      </c>
      <c r="AC69" s="16">
        <v>1200000</v>
      </c>
      <c r="AD69" s="17">
        <f t="shared" si="32"/>
        <v>228000</v>
      </c>
      <c r="AE69" s="29">
        <f t="shared" si="107"/>
        <v>1428000</v>
      </c>
      <c r="AF69" s="16">
        <v>1600000</v>
      </c>
      <c r="AG69" s="17">
        <f t="shared" si="34"/>
        <v>304000</v>
      </c>
      <c r="AH69" s="26"/>
      <c r="AI69" s="29">
        <f t="shared" si="86"/>
        <v>1691420.1877934271</v>
      </c>
      <c r="AJ69" s="29">
        <f t="shared" si="87"/>
        <v>1845927.9999999998</v>
      </c>
      <c r="AK69" s="26"/>
      <c r="AL69" s="29">
        <f t="shared" si="88"/>
        <v>1647621.634855282</v>
      </c>
      <c r="AM69" s="29">
        <f t="shared" si="89"/>
        <v>1797995.0967675077</v>
      </c>
      <c r="AN69" s="26"/>
      <c r="AO69" s="35"/>
      <c r="AP69" s="61">
        <f t="shared" si="39"/>
        <v>2208640</v>
      </c>
      <c r="AQ69" s="22"/>
      <c r="AR69" s="61">
        <f t="shared" si="41"/>
        <v>1963500</v>
      </c>
      <c r="AS69" s="35"/>
      <c r="AT69" s="34">
        <f t="shared" si="90"/>
        <v>2073840.3755868545</v>
      </c>
      <c r="AU69" s="22"/>
      <c r="AV69" s="34">
        <f t="shared" si="108"/>
        <v>1309000</v>
      </c>
      <c r="AW69" s="35"/>
      <c r="AX69" s="34">
        <f t="shared" si="92"/>
        <v>2263855.9999999995</v>
      </c>
      <c r="AY69" s="22"/>
      <c r="AZ69" s="34">
        <f t="shared" si="109"/>
        <v>1428000</v>
      </c>
      <c r="BA69" s="35"/>
      <c r="BB69" s="22"/>
      <c r="BC69" s="22"/>
      <c r="BD69" s="22"/>
      <c r="BE69" s="35"/>
      <c r="BF69" s="34">
        <f t="shared" si="45"/>
        <v>2086070</v>
      </c>
      <c r="BG69" s="30">
        <f t="shared" si="46"/>
        <v>122570</v>
      </c>
      <c r="BH69" s="62">
        <f t="shared" si="47"/>
        <v>5.8756417569880204E-2</v>
      </c>
      <c r="BI69" s="35"/>
      <c r="BJ69" s="34">
        <f t="shared" si="94"/>
        <v>1691420.1877934271</v>
      </c>
      <c r="BK69" s="36">
        <f t="shared" si="95"/>
        <v>382420.18779342825</v>
      </c>
      <c r="BL69" s="37">
        <f t="shared" si="61"/>
        <v>0.22609413707679665</v>
      </c>
      <c r="BM69" s="35"/>
      <c r="BN69" s="34">
        <f t="shared" si="96"/>
        <v>1845927.9999999998</v>
      </c>
      <c r="BO69" s="36">
        <f t="shared" si="97"/>
        <v>417928</v>
      </c>
      <c r="BP69" s="37">
        <f t="shared" si="62"/>
        <v>0.22640536358947913</v>
      </c>
      <c r="BQ69" s="35"/>
      <c r="BR69" s="22"/>
      <c r="BS69" s="27"/>
      <c r="BT69" s="28"/>
      <c r="BV69" s="34">
        <f t="shared" si="98"/>
        <v>1691420.1877934271</v>
      </c>
      <c r="BW69" s="36">
        <f>+SQRT(((AT69-BV69)^2+(AV69-BV69)^2)/2)</f>
        <v>382420.18779342726</v>
      </c>
      <c r="BX69" s="37">
        <f t="shared" si="63"/>
        <v>0.22609413707679607</v>
      </c>
      <c r="BY69" s="35"/>
      <c r="BZ69" s="34">
        <f t="shared" si="100"/>
        <v>1845927.9999999998</v>
      </c>
      <c r="CA69" s="36">
        <f>+SQRT(((AX69-BZ69)^2+(AZ69-BZ69)^2)/2)</f>
        <v>417927.99999999977</v>
      </c>
      <c r="CB69" s="37">
        <f t="shared" si="64"/>
        <v>0.22640536358947902</v>
      </c>
      <c r="CC69" s="35"/>
      <c r="CD69" s="22"/>
      <c r="CE69" s="27"/>
      <c r="CF69" s="28"/>
      <c r="CG69" s="35"/>
      <c r="CH69" s="63">
        <f t="shared" si="51"/>
        <v>2082465.9997224445</v>
      </c>
      <c r="CI69" s="63">
        <f>+SQRT(((AP69-CH69)^2+(AR69-CH69)^2)/2)</f>
        <v>122622.9738589006</v>
      </c>
      <c r="CJ69" s="62">
        <f t="shared" si="53"/>
        <v>5.8883541856262746E-2</v>
      </c>
      <c r="CK69" s="35"/>
      <c r="CL69" s="34">
        <f t="shared" si="102"/>
        <v>1647621.634855282</v>
      </c>
      <c r="CM69" s="36">
        <f>+SQRT(((AT69-CL69)^2+(AV69-CL69)^2)/2)</f>
        <v>384920.13882289361</v>
      </c>
      <c r="CN69" s="37">
        <f t="shared" si="55"/>
        <v>0.23362168272128986</v>
      </c>
      <c r="CO69" s="35"/>
      <c r="CP69" s="34">
        <f t="shared" si="104"/>
        <v>1797995.0967675077</v>
      </c>
      <c r="CQ69" s="36">
        <f>+SQRT(((AX69-CP69)^2+(AZ69-CP69)^2)/2)</f>
        <v>420667.77437343029</v>
      </c>
      <c r="CR69" s="37">
        <f t="shared" si="57"/>
        <v>0.23396491744038683</v>
      </c>
      <c r="CS69" s="35"/>
      <c r="CT69" s="22"/>
      <c r="CU69" s="27"/>
      <c r="CV69" s="28"/>
    </row>
    <row r="70" spans="1:100" ht="16.5" x14ac:dyDescent="0.25">
      <c r="A70" s="171"/>
      <c r="B70" s="150"/>
      <c r="C70" s="151"/>
      <c r="D70" s="74" t="s">
        <v>20</v>
      </c>
      <c r="E70" s="16">
        <v>85000</v>
      </c>
      <c r="F70" s="16">
        <f t="shared" si="19"/>
        <v>16150</v>
      </c>
      <c r="G70" s="16">
        <v>101150</v>
      </c>
      <c r="H70" s="32">
        <f t="shared" si="20"/>
        <v>101150</v>
      </c>
      <c r="I70" s="16">
        <v>85000</v>
      </c>
      <c r="J70" s="16">
        <f t="shared" si="21"/>
        <v>16150</v>
      </c>
      <c r="K70" s="32">
        <f t="shared" si="22"/>
        <v>101150</v>
      </c>
      <c r="L70" s="16">
        <v>85000</v>
      </c>
      <c r="M70" s="16">
        <f t="shared" si="23"/>
        <v>16150</v>
      </c>
      <c r="N70" s="24"/>
      <c r="O70" s="16">
        <v>67670</v>
      </c>
      <c r="P70" s="17">
        <f t="shared" si="24"/>
        <v>12857.3</v>
      </c>
      <c r="Q70" s="60">
        <v>79730</v>
      </c>
      <c r="R70" s="29">
        <f t="shared" si="25"/>
        <v>80527.3</v>
      </c>
      <c r="S70" s="16">
        <v>69023</v>
      </c>
      <c r="T70" s="17">
        <f t="shared" si="26"/>
        <v>13114.37</v>
      </c>
      <c r="U70" s="29">
        <f t="shared" si="27"/>
        <v>82137.37</v>
      </c>
      <c r="V70" s="16">
        <v>71094</v>
      </c>
      <c r="W70" s="17">
        <f t="shared" si="28"/>
        <v>13507.86</v>
      </c>
      <c r="X70" s="26"/>
      <c r="Y70" s="16">
        <v>260000</v>
      </c>
      <c r="Z70" s="17">
        <f t="shared" si="30"/>
        <v>49400</v>
      </c>
      <c r="AA70" s="17">
        <v>309400</v>
      </c>
      <c r="AB70" s="29">
        <f t="shared" si="106"/>
        <v>309400</v>
      </c>
      <c r="AC70" s="16">
        <v>260000</v>
      </c>
      <c r="AD70" s="17">
        <f t="shared" si="32"/>
        <v>49400</v>
      </c>
      <c r="AE70" s="29">
        <f t="shared" si="107"/>
        <v>309400</v>
      </c>
      <c r="AF70" s="16">
        <v>260000</v>
      </c>
      <c r="AG70" s="17">
        <f t="shared" si="34"/>
        <v>49400</v>
      </c>
      <c r="AH70" s="26"/>
      <c r="AI70" s="29">
        <f t="shared" si="86"/>
        <v>163692.43333333332</v>
      </c>
      <c r="AJ70" s="29">
        <f t="shared" si="87"/>
        <v>164229.12333333332</v>
      </c>
      <c r="AK70" s="26"/>
      <c r="AL70" s="29">
        <f t="shared" si="88"/>
        <v>136084.84974435277</v>
      </c>
      <c r="AM70" s="29">
        <f t="shared" si="89"/>
        <v>136985.83556153002</v>
      </c>
      <c r="AN70" s="26"/>
      <c r="AO70" s="35"/>
      <c r="AP70" s="61">
        <f t="shared" si="39"/>
        <v>101150</v>
      </c>
      <c r="AQ70" s="61">
        <f t="shared" si="40"/>
        <v>79730</v>
      </c>
      <c r="AR70" s="61">
        <f t="shared" si="41"/>
        <v>309400</v>
      </c>
      <c r="AS70" s="35"/>
      <c r="AT70" s="34">
        <f t="shared" si="90"/>
        <v>101150</v>
      </c>
      <c r="AU70" s="34">
        <f>+R70</f>
        <v>80527.3</v>
      </c>
      <c r="AV70" s="34">
        <f t="shared" si="108"/>
        <v>309400</v>
      </c>
      <c r="AW70" s="35"/>
      <c r="AX70" s="34">
        <f t="shared" si="92"/>
        <v>101150</v>
      </c>
      <c r="AY70" s="34">
        <f>+U70</f>
        <v>82137.37</v>
      </c>
      <c r="AZ70" s="34">
        <f t="shared" si="109"/>
        <v>309400</v>
      </c>
      <c r="BA70" s="35"/>
      <c r="BB70" s="22"/>
      <c r="BC70" s="22"/>
      <c r="BD70" s="22"/>
      <c r="BE70" s="35"/>
      <c r="BF70" s="34">
        <f t="shared" si="45"/>
        <v>163426.66666666666</v>
      </c>
      <c r="BG70" s="30">
        <f t="shared" si="46"/>
        <v>103588.49560748636</v>
      </c>
      <c r="BH70" s="62">
        <f t="shared" si="47"/>
        <v>0.63385307747095354</v>
      </c>
      <c r="BI70" s="35"/>
      <c r="BJ70" s="34">
        <f t="shared" si="94"/>
        <v>163692.43333333332</v>
      </c>
      <c r="BK70" s="36">
        <f t="shared" si="95"/>
        <v>103374.22366258537</v>
      </c>
      <c r="BL70" s="37">
        <f t="shared" si="61"/>
        <v>0.63151497938869527</v>
      </c>
      <c r="BM70" s="35"/>
      <c r="BN70" s="34">
        <f t="shared" si="96"/>
        <v>164229.12333333332</v>
      </c>
      <c r="BO70" s="36">
        <f t="shared" si="97"/>
        <v>102944.34612613307</v>
      </c>
      <c r="BP70" s="37">
        <f t="shared" si="62"/>
        <v>0.62683368233774539</v>
      </c>
      <c r="BQ70" s="35"/>
      <c r="BR70" s="22"/>
      <c r="BS70" s="27"/>
      <c r="BT70" s="28"/>
      <c r="BV70" s="34">
        <f t="shared" si="98"/>
        <v>101150</v>
      </c>
      <c r="BW70" s="36">
        <f>+SQRT(((AT70-BV70)^2+(AU70-BV70)^2+(AV70-BV70)^2)/3)</f>
        <v>120821.29814356683</v>
      </c>
      <c r="BX70" s="37">
        <f t="shared" si="63"/>
        <v>1.1944765016665035</v>
      </c>
      <c r="BY70" s="35"/>
      <c r="BZ70" s="34">
        <f t="shared" si="100"/>
        <v>101150</v>
      </c>
      <c r="CA70" s="36">
        <f>+SQRT(((AX70-BZ70)^2+(AY70-BZ70)^2+(AZ70-BZ70)^2)/3)</f>
        <v>120733.23568859971</v>
      </c>
      <c r="CB70" s="37">
        <f t="shared" si="64"/>
        <v>1.1936058891606496</v>
      </c>
      <c r="CC70" s="35"/>
      <c r="CD70" s="22"/>
      <c r="CE70" s="27"/>
      <c r="CF70" s="28"/>
      <c r="CG70" s="35"/>
      <c r="CH70" s="63">
        <f t="shared" si="51"/>
        <v>135634.23435979534</v>
      </c>
      <c r="CI70" s="63">
        <f t="shared" si="52"/>
        <v>107252.01963484999</v>
      </c>
      <c r="CJ70" s="62">
        <f t="shared" si="53"/>
        <v>0.79074446168467916</v>
      </c>
      <c r="CK70" s="35"/>
      <c r="CL70" s="34">
        <f t="shared" si="102"/>
        <v>136084.84974435277</v>
      </c>
      <c r="CM70" s="36">
        <f>+SQRT(((AT70-CL70)^2+(AU70-CL70)^2+(AV70-CL70)^2)/3)</f>
        <v>106997.23729828153</v>
      </c>
      <c r="CN70" s="37">
        <f t="shared" si="55"/>
        <v>0.78625385191140051</v>
      </c>
      <c r="CO70" s="35"/>
      <c r="CP70" s="34">
        <f t="shared" si="104"/>
        <v>136985.83556153002</v>
      </c>
      <c r="CQ70" s="36">
        <f>+SQRT(((AX70-CP70)^2+(AY70-CP70)^2+(AZ70-CP70)^2)/3)</f>
        <v>106488.19243444025</v>
      </c>
      <c r="CR70" s="37">
        <f t="shared" si="57"/>
        <v>0.77736644812892985</v>
      </c>
      <c r="CS70" s="35"/>
      <c r="CT70" s="22"/>
      <c r="CU70" s="27"/>
      <c r="CV70" s="28"/>
    </row>
    <row r="71" spans="1:100" ht="16.5" x14ac:dyDescent="0.25">
      <c r="A71" s="171"/>
      <c r="B71" s="150">
        <v>30</v>
      </c>
      <c r="C71" s="151" t="s">
        <v>51</v>
      </c>
      <c r="D71" s="74" t="s">
        <v>19</v>
      </c>
      <c r="E71" s="16">
        <v>300469.48356807511</v>
      </c>
      <c r="F71" s="17">
        <f t="shared" si="19"/>
        <v>57089.201877934269</v>
      </c>
      <c r="G71" s="17">
        <v>380800</v>
      </c>
      <c r="H71" s="29">
        <f t="shared" si="20"/>
        <v>357558.68544600939</v>
      </c>
      <c r="I71" s="16">
        <v>328000</v>
      </c>
      <c r="J71" s="29">
        <f t="shared" si="21"/>
        <v>62320</v>
      </c>
      <c r="K71" s="29">
        <f t="shared" si="22"/>
        <v>390320</v>
      </c>
      <c r="L71" s="16">
        <v>358400.00000000006</v>
      </c>
      <c r="M71" s="17">
        <f t="shared" si="23"/>
        <v>68096.000000000015</v>
      </c>
      <c r="N71" s="26"/>
      <c r="O71" s="16">
        <v>87870</v>
      </c>
      <c r="P71" s="17">
        <f t="shared" si="24"/>
        <v>16695.3</v>
      </c>
      <c r="Q71" s="60">
        <v>103530</v>
      </c>
      <c r="R71" s="29">
        <f t="shared" si="25"/>
        <v>104565.3</v>
      </c>
      <c r="S71" s="16">
        <v>89627</v>
      </c>
      <c r="T71" s="17">
        <f t="shared" si="26"/>
        <v>17029.13</v>
      </c>
      <c r="U71" s="29">
        <f t="shared" si="27"/>
        <v>106656.13</v>
      </c>
      <c r="V71" s="16">
        <v>92316</v>
      </c>
      <c r="W71" s="17">
        <f t="shared" si="28"/>
        <v>17540.04</v>
      </c>
      <c r="X71" s="26"/>
      <c r="Y71" s="16">
        <v>180000</v>
      </c>
      <c r="Z71" s="17">
        <f t="shared" si="30"/>
        <v>34200</v>
      </c>
      <c r="AA71" s="17">
        <v>333200</v>
      </c>
      <c r="AB71" s="29">
        <f t="shared" si="106"/>
        <v>214200</v>
      </c>
      <c r="AC71" s="16">
        <v>180000</v>
      </c>
      <c r="AD71" s="17">
        <f t="shared" si="32"/>
        <v>34200</v>
      </c>
      <c r="AE71" s="29">
        <f t="shared" si="107"/>
        <v>214200</v>
      </c>
      <c r="AF71" s="16">
        <v>250000</v>
      </c>
      <c r="AG71" s="17">
        <f t="shared" si="34"/>
        <v>47500</v>
      </c>
      <c r="AH71" s="26"/>
      <c r="AI71" s="29">
        <f t="shared" si="86"/>
        <v>225441.3284820031</v>
      </c>
      <c r="AJ71" s="29">
        <f t="shared" si="87"/>
        <v>237058.71</v>
      </c>
      <c r="AK71" s="26"/>
      <c r="AL71" s="29">
        <f t="shared" si="88"/>
        <v>200071.30062353078</v>
      </c>
      <c r="AM71" s="29">
        <f t="shared" si="89"/>
        <v>207368.13938713659</v>
      </c>
      <c r="AN71" s="26"/>
      <c r="AO71" s="35"/>
      <c r="AP71" s="61">
        <f t="shared" si="39"/>
        <v>380800</v>
      </c>
      <c r="AQ71" s="61">
        <f t="shared" si="40"/>
        <v>103530</v>
      </c>
      <c r="AR71" s="61">
        <f t="shared" si="41"/>
        <v>333200</v>
      </c>
      <c r="AS71" s="35"/>
      <c r="AT71" s="34">
        <f t="shared" si="90"/>
        <v>357558.68544600939</v>
      </c>
      <c r="AU71" s="34">
        <f>+R71</f>
        <v>104565.3</v>
      </c>
      <c r="AV71" s="34">
        <f t="shared" si="108"/>
        <v>214200</v>
      </c>
      <c r="AW71" s="35"/>
      <c r="AX71" s="34">
        <f t="shared" si="92"/>
        <v>390320</v>
      </c>
      <c r="AY71" s="34">
        <f>+U71</f>
        <v>106656.13</v>
      </c>
      <c r="AZ71" s="34">
        <f t="shared" si="109"/>
        <v>214200</v>
      </c>
      <c r="BA71" s="35"/>
      <c r="BB71" s="22"/>
      <c r="BC71" s="22"/>
      <c r="BD71" s="22"/>
      <c r="BE71" s="35"/>
      <c r="BF71" s="34">
        <f t="shared" si="45"/>
        <v>272510</v>
      </c>
      <c r="BG71" s="30">
        <f t="shared" si="46"/>
        <v>121056.79190638858</v>
      </c>
      <c r="BH71" s="62">
        <f t="shared" si="47"/>
        <v>0.44422880593882269</v>
      </c>
      <c r="BI71" s="35"/>
      <c r="BJ71" s="34">
        <f t="shared" si="94"/>
        <v>225441.3284820031</v>
      </c>
      <c r="BK71" s="36">
        <f t="shared" si="95"/>
        <v>103589.53894864258</v>
      </c>
      <c r="BL71" s="37">
        <f t="shared" si="61"/>
        <v>0.45949666658796373</v>
      </c>
      <c r="BM71" s="35"/>
      <c r="BN71" s="34">
        <f t="shared" si="96"/>
        <v>237058.71</v>
      </c>
      <c r="BO71" s="36">
        <f t="shared" si="97"/>
        <v>116927.864523367</v>
      </c>
      <c r="BP71" s="37">
        <f t="shared" si="62"/>
        <v>0.49324432974163657</v>
      </c>
      <c r="BQ71" s="35"/>
      <c r="BR71" s="22"/>
      <c r="BS71" s="27"/>
      <c r="BT71" s="28"/>
      <c r="BV71" s="34">
        <f t="shared" si="98"/>
        <v>214200</v>
      </c>
      <c r="BW71" s="36">
        <f>+SQRT(((AT71-BV71)^2+(AU71-BV71)^2+(AV71-BV71)^2)/3)</f>
        <v>104197.69693055899</v>
      </c>
      <c r="BX71" s="37">
        <f t="shared" si="63"/>
        <v>0.48645049920895889</v>
      </c>
      <c r="BY71" s="35"/>
      <c r="BZ71" s="34">
        <f t="shared" si="100"/>
        <v>214200</v>
      </c>
      <c r="CA71" s="36">
        <f>+SQRT(((AX71-BZ71)^2+(AY71-BZ71)^2+(AZ71-BZ71)^2)/3)</f>
        <v>119141.2863992116</v>
      </c>
      <c r="CB71" s="37">
        <f t="shared" si="64"/>
        <v>0.55621515592535764</v>
      </c>
      <c r="CC71" s="35"/>
      <c r="CD71" s="22"/>
      <c r="CE71" s="27"/>
      <c r="CF71" s="28"/>
      <c r="CG71" s="35"/>
      <c r="CH71" s="63">
        <f t="shared" si="51"/>
        <v>235951.48526829766</v>
      </c>
      <c r="CI71" s="63">
        <f t="shared" si="52"/>
        <v>126456.60072157074</v>
      </c>
      <c r="CJ71" s="62">
        <f t="shared" si="53"/>
        <v>0.53594322823515361</v>
      </c>
      <c r="CK71" s="35"/>
      <c r="CL71" s="34">
        <f t="shared" si="102"/>
        <v>200071.30062353078</v>
      </c>
      <c r="CM71" s="36">
        <f>+SQRT(((AT71-CL71)^2+(AU71-CL71)^2+(AV71-CL71)^2)/3)</f>
        <v>106650.97699098676</v>
      </c>
      <c r="CN71" s="37">
        <f t="shared" si="55"/>
        <v>0.5330648456755388</v>
      </c>
      <c r="CO71" s="35"/>
      <c r="CP71" s="34">
        <f t="shared" si="104"/>
        <v>207368.13938713659</v>
      </c>
      <c r="CQ71" s="36">
        <f>+SQRT(((AX71-CP71)^2+(AY71-CP71)^2+(AZ71-CP71)^2)/3)</f>
        <v>120638.53234067585</v>
      </c>
      <c r="CR71" s="37">
        <f t="shared" si="57"/>
        <v>0.58176021011335399</v>
      </c>
      <c r="CS71" s="35"/>
      <c r="CT71" s="22"/>
      <c r="CU71" s="27"/>
      <c r="CV71" s="28"/>
    </row>
    <row r="72" spans="1:100" ht="16.5" x14ac:dyDescent="0.25">
      <c r="A72" s="171"/>
      <c r="B72" s="150"/>
      <c r="C72" s="151"/>
      <c r="D72" s="74" t="s">
        <v>20</v>
      </c>
      <c r="E72" s="16">
        <v>85000</v>
      </c>
      <c r="F72" s="16">
        <f t="shared" si="19"/>
        <v>16150</v>
      </c>
      <c r="G72" s="16">
        <v>101150</v>
      </c>
      <c r="H72" s="32">
        <f t="shared" si="20"/>
        <v>101150</v>
      </c>
      <c r="I72" s="16">
        <v>85000</v>
      </c>
      <c r="J72" s="16">
        <f t="shared" si="21"/>
        <v>16150</v>
      </c>
      <c r="K72" s="32">
        <f t="shared" si="22"/>
        <v>101150</v>
      </c>
      <c r="L72" s="16">
        <v>85000</v>
      </c>
      <c r="M72" s="16">
        <f t="shared" si="23"/>
        <v>16150</v>
      </c>
      <c r="N72" s="24"/>
      <c r="O72" s="16">
        <v>45450</v>
      </c>
      <c r="P72" s="17">
        <f t="shared" si="24"/>
        <v>8635.5</v>
      </c>
      <c r="Q72" s="60">
        <v>53550</v>
      </c>
      <c r="R72" s="29">
        <f t="shared" si="25"/>
        <v>54085.5</v>
      </c>
      <c r="S72" s="16">
        <v>46359</v>
      </c>
      <c r="T72" s="17">
        <f t="shared" si="26"/>
        <v>8808.2100000000009</v>
      </c>
      <c r="U72" s="29">
        <f t="shared" si="27"/>
        <v>55167.21</v>
      </c>
      <c r="V72" s="16">
        <v>47750</v>
      </c>
      <c r="W72" s="17">
        <f t="shared" si="28"/>
        <v>9072.5</v>
      </c>
      <c r="X72" s="26"/>
      <c r="Y72" s="16">
        <v>160000</v>
      </c>
      <c r="Z72" s="17">
        <f t="shared" si="30"/>
        <v>30400</v>
      </c>
      <c r="AA72" s="17">
        <v>190400</v>
      </c>
      <c r="AB72" s="29">
        <f t="shared" si="106"/>
        <v>190400</v>
      </c>
      <c r="AC72" s="16">
        <v>160000</v>
      </c>
      <c r="AD72" s="17">
        <f t="shared" si="32"/>
        <v>30400</v>
      </c>
      <c r="AE72" s="29">
        <f t="shared" si="107"/>
        <v>190400</v>
      </c>
      <c r="AF72" s="16">
        <v>160000</v>
      </c>
      <c r="AG72" s="17">
        <f t="shared" si="34"/>
        <v>30400</v>
      </c>
      <c r="AH72" s="26"/>
      <c r="AI72" s="29">
        <f t="shared" si="86"/>
        <v>115211.83333333333</v>
      </c>
      <c r="AJ72" s="29">
        <f t="shared" si="87"/>
        <v>115572.40333333332</v>
      </c>
      <c r="AK72" s="26"/>
      <c r="AL72" s="29">
        <f t="shared" si="88"/>
        <v>101368.85944304483</v>
      </c>
      <c r="AM72" s="29">
        <f t="shared" si="89"/>
        <v>102040.19595757603</v>
      </c>
      <c r="AN72" s="26"/>
      <c r="AO72" s="35"/>
      <c r="AP72" s="61">
        <f t="shared" si="39"/>
        <v>101150</v>
      </c>
      <c r="AQ72" s="61">
        <f t="shared" si="40"/>
        <v>53550</v>
      </c>
      <c r="AR72" s="61">
        <f t="shared" si="41"/>
        <v>190400</v>
      </c>
      <c r="AS72" s="35"/>
      <c r="AT72" s="34">
        <f t="shared" si="90"/>
        <v>101150</v>
      </c>
      <c r="AU72" s="34">
        <f>+R72</f>
        <v>54085.5</v>
      </c>
      <c r="AV72" s="34">
        <f t="shared" si="108"/>
        <v>190400</v>
      </c>
      <c r="AW72" s="35"/>
      <c r="AX72" s="34">
        <f t="shared" si="92"/>
        <v>101150</v>
      </c>
      <c r="AY72" s="34">
        <f>+U72</f>
        <v>55167.21</v>
      </c>
      <c r="AZ72" s="34">
        <f t="shared" si="109"/>
        <v>190400</v>
      </c>
      <c r="BA72" s="35"/>
      <c r="BB72" s="22"/>
      <c r="BC72" s="22"/>
      <c r="BD72" s="22"/>
      <c r="BE72" s="35"/>
      <c r="BF72" s="34">
        <f t="shared" si="45"/>
        <v>115033.33333333333</v>
      </c>
      <c r="BG72" s="30">
        <f t="shared" si="46"/>
        <v>56724.720262764531</v>
      </c>
      <c r="BH72" s="62">
        <f t="shared" si="47"/>
        <v>0.49311550503707213</v>
      </c>
      <c r="BI72" s="35"/>
      <c r="BJ72" s="34">
        <f t="shared" si="94"/>
        <v>115211.83333333333</v>
      </c>
      <c r="BK72" s="36">
        <f t="shared" si="95"/>
        <v>56531.478517626696</v>
      </c>
      <c r="BL72" s="37">
        <f t="shared" si="61"/>
        <v>0.49067423789766995</v>
      </c>
      <c r="BM72" s="35"/>
      <c r="BN72" s="34">
        <f t="shared" si="96"/>
        <v>115572.40333333332</v>
      </c>
      <c r="BO72" s="36">
        <f t="shared" si="97"/>
        <v>56142.563539784082</v>
      </c>
      <c r="BP72" s="37">
        <f t="shared" si="62"/>
        <v>0.48577828201649481</v>
      </c>
      <c r="BQ72" s="35"/>
      <c r="BR72" s="22"/>
      <c r="BS72" s="27"/>
      <c r="BT72" s="28"/>
      <c r="BV72" s="34">
        <f t="shared" si="98"/>
        <v>101150</v>
      </c>
      <c r="BW72" s="36">
        <f>+SQRT(((AT72-BV72)^2+(AU72-BV72)^2+(AV72-BV72)^2)/3)</f>
        <v>58254.126206504319</v>
      </c>
      <c r="BX72" s="37">
        <f t="shared" si="63"/>
        <v>0.57591820273360672</v>
      </c>
      <c r="BY72" s="35"/>
      <c r="BZ72" s="34">
        <f t="shared" si="100"/>
        <v>101150</v>
      </c>
      <c r="CA72" s="36">
        <f>+SQRT(((AX72-BZ72)^2+(AY72-BZ72)^2+(AZ72-BZ72)^2)/3)</f>
        <v>57965.447973150636</v>
      </c>
      <c r="CB72" s="37">
        <f t="shared" si="64"/>
        <v>0.57306424096046105</v>
      </c>
      <c r="CC72" s="35"/>
      <c r="CD72" s="22"/>
      <c r="CE72" s="27"/>
      <c r="CF72" s="28"/>
      <c r="CG72" s="35"/>
      <c r="CH72" s="63">
        <f t="shared" si="51"/>
        <v>101033.19851042901</v>
      </c>
      <c r="CI72" s="63">
        <f t="shared" si="52"/>
        <v>58426.857385524228</v>
      </c>
      <c r="CJ72" s="62">
        <f t="shared" si="53"/>
        <v>0.57829365245220066</v>
      </c>
      <c r="CK72" s="35"/>
      <c r="CL72" s="34">
        <f t="shared" si="102"/>
        <v>101368.85944304483</v>
      </c>
      <c r="CM72" s="36">
        <f>+SQRT(((AT72-CL72)^2+(AU72-CL72)^2+(AV72-CL72)^2)/3)</f>
        <v>58201.683734374026</v>
      </c>
      <c r="CN72" s="37">
        <f t="shared" si="55"/>
        <v>0.57415742915678425</v>
      </c>
      <c r="CO72" s="35"/>
      <c r="CP72" s="34">
        <f t="shared" si="104"/>
        <v>102040.19595757603</v>
      </c>
      <c r="CQ72" s="36">
        <f>+SQRT(((AX72-CP72)^2+(AY72-CP72)^2+(AZ72-CP72)^2)/3)</f>
        <v>57750.394607129652</v>
      </c>
      <c r="CR72" s="37">
        <f t="shared" si="57"/>
        <v>0.56595730795283661</v>
      </c>
      <c r="CS72" s="35"/>
      <c r="CT72" s="22"/>
      <c r="CU72" s="27"/>
      <c r="CV72" s="28"/>
    </row>
    <row r="73" spans="1:100" ht="16.5" x14ac:dyDescent="0.25">
      <c r="A73" s="171"/>
      <c r="B73" s="150">
        <v>31</v>
      </c>
      <c r="C73" s="151" t="s">
        <v>52</v>
      </c>
      <c r="D73" s="74" t="s">
        <v>19</v>
      </c>
      <c r="E73" s="16">
        <v>173708.92018779344</v>
      </c>
      <c r="F73" s="17">
        <f t="shared" si="19"/>
        <v>33004.694835680755</v>
      </c>
      <c r="G73" s="17">
        <v>220150</v>
      </c>
      <c r="H73" s="29">
        <f t="shared" si="20"/>
        <v>206713.61502347421</v>
      </c>
      <c r="I73" s="16">
        <v>189624.99999999997</v>
      </c>
      <c r="J73" s="29">
        <f t="shared" si="21"/>
        <v>36028.749999999993</v>
      </c>
      <c r="K73" s="29">
        <f t="shared" si="22"/>
        <v>225653.74999999997</v>
      </c>
      <c r="L73" s="16">
        <v>207200.00000000003</v>
      </c>
      <c r="M73" s="17">
        <f t="shared" si="23"/>
        <v>39368.000000000007</v>
      </c>
      <c r="N73" s="26"/>
      <c r="O73" s="16">
        <v>121200</v>
      </c>
      <c r="P73" s="17">
        <f t="shared" si="24"/>
        <v>23028</v>
      </c>
      <c r="Q73" s="60">
        <v>142800</v>
      </c>
      <c r="R73" s="29">
        <f t="shared" si="25"/>
        <v>144228</v>
      </c>
      <c r="S73" s="16">
        <v>123624</v>
      </c>
      <c r="T73" s="17">
        <f t="shared" si="26"/>
        <v>23488.560000000001</v>
      </c>
      <c r="U73" s="29">
        <f t="shared" si="27"/>
        <v>147112.56</v>
      </c>
      <c r="V73" s="16">
        <v>127333</v>
      </c>
      <c r="W73" s="17">
        <f t="shared" si="28"/>
        <v>24193.27</v>
      </c>
      <c r="X73" s="26"/>
      <c r="Y73" s="16">
        <v>120000</v>
      </c>
      <c r="Z73" s="17">
        <f t="shared" si="30"/>
        <v>22800</v>
      </c>
      <c r="AA73" s="17">
        <v>107100</v>
      </c>
      <c r="AB73" s="29">
        <f t="shared" si="106"/>
        <v>142800</v>
      </c>
      <c r="AC73" s="16">
        <v>120000</v>
      </c>
      <c r="AD73" s="17">
        <f t="shared" si="32"/>
        <v>22800</v>
      </c>
      <c r="AE73" s="29">
        <f t="shared" si="107"/>
        <v>142800</v>
      </c>
      <c r="AF73" s="16">
        <v>150000</v>
      </c>
      <c r="AG73" s="17">
        <f t="shared" si="34"/>
        <v>28500</v>
      </c>
      <c r="AH73" s="26"/>
      <c r="AI73" s="29">
        <f t="shared" si="86"/>
        <v>164580.53834115807</v>
      </c>
      <c r="AJ73" s="29">
        <f t="shared" si="87"/>
        <v>171855.43666666665</v>
      </c>
      <c r="AK73" s="26"/>
      <c r="AL73" s="29">
        <f t="shared" si="88"/>
        <v>162074.84821798606</v>
      </c>
      <c r="AM73" s="29">
        <f t="shared" si="89"/>
        <v>167986.16098441608</v>
      </c>
      <c r="AN73" s="26"/>
      <c r="AO73" s="35"/>
      <c r="AP73" s="61">
        <f t="shared" si="39"/>
        <v>220150</v>
      </c>
      <c r="AQ73" s="61">
        <f t="shared" si="40"/>
        <v>142800</v>
      </c>
      <c r="AR73" s="61">
        <f t="shared" si="41"/>
        <v>107100</v>
      </c>
      <c r="AS73" s="35"/>
      <c r="AT73" s="34">
        <f t="shared" si="90"/>
        <v>206713.61502347421</v>
      </c>
      <c r="AU73" s="34">
        <f>+R73</f>
        <v>144228</v>
      </c>
      <c r="AV73" s="34">
        <f t="shared" si="108"/>
        <v>142800</v>
      </c>
      <c r="AW73" s="35"/>
      <c r="AX73" s="34">
        <f t="shared" si="92"/>
        <v>225653.74999999997</v>
      </c>
      <c r="AY73" s="34">
        <f>+U73</f>
        <v>147112.56</v>
      </c>
      <c r="AZ73" s="34">
        <f t="shared" si="109"/>
        <v>142800</v>
      </c>
      <c r="BA73" s="35"/>
      <c r="BB73" s="22"/>
      <c r="BC73" s="22"/>
      <c r="BD73" s="22"/>
      <c r="BE73" s="35"/>
      <c r="BF73" s="34">
        <f t="shared" si="45"/>
        <v>156683.33333333334</v>
      </c>
      <c r="BG73" s="30">
        <f t="shared" si="46"/>
        <v>47184.996438368929</v>
      </c>
      <c r="BH73" s="62">
        <f t="shared" si="47"/>
        <v>0.301148791224565</v>
      </c>
      <c r="BI73" s="35"/>
      <c r="BJ73" s="34">
        <f t="shared" si="94"/>
        <v>164580.53834115807</v>
      </c>
      <c r="BK73" s="36">
        <f t="shared" si="95"/>
        <v>29798.287523932726</v>
      </c>
      <c r="BL73" s="37">
        <f t="shared" si="61"/>
        <v>0.18105596095550511</v>
      </c>
      <c r="BM73" s="35"/>
      <c r="BN73" s="34">
        <f t="shared" si="96"/>
        <v>171855.43666666665</v>
      </c>
      <c r="BO73" s="36">
        <f t="shared" si="97"/>
        <v>38081.871728965139</v>
      </c>
      <c r="BP73" s="37">
        <f t="shared" si="62"/>
        <v>0.22159247602291049</v>
      </c>
      <c r="BQ73" s="35"/>
      <c r="BR73" s="22"/>
      <c r="BS73" s="27"/>
      <c r="BT73" s="28"/>
      <c r="BV73" s="34">
        <f t="shared" si="98"/>
        <v>144228</v>
      </c>
      <c r="BW73" s="36">
        <f>+SQRT(((AT73-BV73)^2+(AU73-BV73)^2+(AV73-BV73)^2)/3)</f>
        <v>36085.506180283453</v>
      </c>
      <c r="BX73" s="37">
        <f t="shared" si="63"/>
        <v>0.25019764664478084</v>
      </c>
      <c r="BY73" s="35"/>
      <c r="BZ73" s="34">
        <f t="shared" si="100"/>
        <v>147112.56</v>
      </c>
      <c r="CA73" s="36">
        <f>+SQRT(((AX73-BZ73)^2+(AY73-BZ73)^2+(AZ73-BZ73)^2)/3)</f>
        <v>45414.082618976594</v>
      </c>
      <c r="CB73" s="37">
        <f t="shared" si="64"/>
        <v>0.30870295927809693</v>
      </c>
      <c r="CC73" s="35"/>
      <c r="CD73" s="22"/>
      <c r="CE73" s="27"/>
      <c r="CF73" s="28"/>
      <c r="CG73" s="35"/>
      <c r="CH73" s="63">
        <f t="shared" si="51"/>
        <v>149880.61140096016</v>
      </c>
      <c r="CI73" s="63">
        <f t="shared" si="52"/>
        <v>47672.853014877131</v>
      </c>
      <c r="CJ73" s="62">
        <f t="shared" si="53"/>
        <v>0.31807218138003762</v>
      </c>
      <c r="CK73" s="35"/>
      <c r="CL73" s="34">
        <f t="shared" si="102"/>
        <v>162074.84821798606</v>
      </c>
      <c r="CM73" s="36">
        <f>+SQRT(((AT73-CL73)^2+(AU73-CL73)^2+(AV73-CL73)^2)/3)</f>
        <v>29903.451679569163</v>
      </c>
      <c r="CN73" s="37">
        <f t="shared" si="55"/>
        <v>0.18450396226408847</v>
      </c>
      <c r="CO73" s="35"/>
      <c r="CP73" s="34">
        <f t="shared" si="104"/>
        <v>167986.16098441608</v>
      </c>
      <c r="CQ73" s="36">
        <f>+SQRT(((AX73-CP73)^2+(AY73-CP73)^2+(AZ73-CP73)^2)/3)</f>
        <v>38277.934227000944</v>
      </c>
      <c r="CR73" s="37">
        <f t="shared" si="57"/>
        <v>0.22786361687586842</v>
      </c>
      <c r="CS73" s="35"/>
      <c r="CT73" s="22"/>
      <c r="CU73" s="27"/>
      <c r="CV73" s="28"/>
    </row>
    <row r="74" spans="1:100" ht="16.5" x14ac:dyDescent="0.25">
      <c r="A74" s="171"/>
      <c r="B74" s="150"/>
      <c r="C74" s="151"/>
      <c r="D74" s="74" t="s">
        <v>20</v>
      </c>
      <c r="E74" s="16">
        <v>35000</v>
      </c>
      <c r="F74" s="16">
        <f t="shared" si="19"/>
        <v>6650</v>
      </c>
      <c r="G74" s="16">
        <v>41650</v>
      </c>
      <c r="H74" s="32">
        <f t="shared" si="20"/>
        <v>41650</v>
      </c>
      <c r="I74" s="16">
        <v>35000</v>
      </c>
      <c r="J74" s="16">
        <f t="shared" si="21"/>
        <v>6650</v>
      </c>
      <c r="K74" s="32">
        <f t="shared" si="22"/>
        <v>41650</v>
      </c>
      <c r="L74" s="16">
        <v>35000</v>
      </c>
      <c r="M74" s="16">
        <f t="shared" si="23"/>
        <v>6650</v>
      </c>
      <c r="N74" s="24"/>
      <c r="O74" s="16">
        <v>45450</v>
      </c>
      <c r="P74" s="17">
        <f t="shared" si="24"/>
        <v>8635.5</v>
      </c>
      <c r="Q74" s="60">
        <v>53550</v>
      </c>
      <c r="R74" s="29">
        <f t="shared" si="25"/>
        <v>54085.5</v>
      </c>
      <c r="S74" s="16">
        <v>46359</v>
      </c>
      <c r="T74" s="17">
        <f t="shared" si="26"/>
        <v>8808.2100000000009</v>
      </c>
      <c r="U74" s="29">
        <f t="shared" si="27"/>
        <v>55167.21</v>
      </c>
      <c r="V74" s="16">
        <v>47750</v>
      </c>
      <c r="W74" s="17">
        <f t="shared" si="28"/>
        <v>9072.5</v>
      </c>
      <c r="X74" s="26"/>
      <c r="Y74" s="16">
        <v>180000</v>
      </c>
      <c r="Z74" s="17">
        <f t="shared" si="30"/>
        <v>34200</v>
      </c>
      <c r="AA74" s="17">
        <v>214200</v>
      </c>
      <c r="AB74" s="29">
        <f t="shared" si="106"/>
        <v>214200</v>
      </c>
      <c r="AC74" s="16">
        <v>180000</v>
      </c>
      <c r="AD74" s="17">
        <f t="shared" si="32"/>
        <v>34200</v>
      </c>
      <c r="AE74" s="29">
        <f t="shared" si="107"/>
        <v>214200</v>
      </c>
      <c r="AF74" s="16">
        <v>180000</v>
      </c>
      <c r="AG74" s="17">
        <f t="shared" si="34"/>
        <v>34200</v>
      </c>
      <c r="AH74" s="26"/>
      <c r="AI74" s="29">
        <f t="shared" si="86"/>
        <v>103311.83333333333</v>
      </c>
      <c r="AJ74" s="29">
        <f t="shared" si="87"/>
        <v>103672.40333333332</v>
      </c>
      <c r="AK74" s="26"/>
      <c r="AL74" s="29">
        <f t="shared" si="88"/>
        <v>78434.134224837573</v>
      </c>
      <c r="AM74" s="29">
        <f t="shared" si="89"/>
        <v>78953.580715407588</v>
      </c>
      <c r="AN74" s="26"/>
      <c r="AO74" s="35"/>
      <c r="AP74" s="61">
        <f t="shared" si="39"/>
        <v>41650</v>
      </c>
      <c r="AQ74" s="61">
        <f t="shared" si="40"/>
        <v>53550</v>
      </c>
      <c r="AR74" s="61">
        <f t="shared" si="41"/>
        <v>214200</v>
      </c>
      <c r="AS74" s="35"/>
      <c r="AT74" s="34">
        <f t="shared" si="90"/>
        <v>41650</v>
      </c>
      <c r="AU74" s="34">
        <f>+R74</f>
        <v>54085.5</v>
      </c>
      <c r="AV74" s="34">
        <f t="shared" si="108"/>
        <v>214200</v>
      </c>
      <c r="AW74" s="35"/>
      <c r="AX74" s="34">
        <f t="shared" si="92"/>
        <v>41650</v>
      </c>
      <c r="AY74" s="34">
        <f>+U74</f>
        <v>55167.21</v>
      </c>
      <c r="AZ74" s="34">
        <f t="shared" si="109"/>
        <v>214200</v>
      </c>
      <c r="BA74" s="35"/>
      <c r="BB74" s="22"/>
      <c r="BC74" s="22"/>
      <c r="BD74" s="22"/>
      <c r="BE74" s="35"/>
      <c r="BF74" s="34">
        <f t="shared" si="45"/>
        <v>103133.33333333333</v>
      </c>
      <c r="BG74" s="30">
        <f t="shared" si="46"/>
        <v>78686.109885346916</v>
      </c>
      <c r="BH74" s="62">
        <f t="shared" si="47"/>
        <v>0.76295517018759129</v>
      </c>
      <c r="BI74" s="35"/>
      <c r="BJ74" s="34">
        <f t="shared" si="94"/>
        <v>103311.83333333333</v>
      </c>
      <c r="BK74" s="36">
        <f t="shared" si="95"/>
        <v>78573.954739397523</v>
      </c>
      <c r="BL74" s="37">
        <f t="shared" si="61"/>
        <v>0.76055135413075492</v>
      </c>
      <c r="BM74" s="35"/>
      <c r="BN74" s="34">
        <f t="shared" si="96"/>
        <v>103672.40333333332</v>
      </c>
      <c r="BO74" s="36">
        <f t="shared" si="97"/>
        <v>78349.392510846505</v>
      </c>
      <c r="BP74" s="37">
        <f t="shared" si="62"/>
        <v>0.75574010046755791</v>
      </c>
      <c r="BQ74" s="35"/>
      <c r="BR74" s="22"/>
      <c r="BS74" s="27"/>
      <c r="BT74" s="28"/>
      <c r="BV74" s="34">
        <f t="shared" si="98"/>
        <v>54085.5</v>
      </c>
      <c r="BW74" s="36">
        <f>+SQRT(((AT74-BV74)^2+(AU74-BV74)^2+(AV74-BV74)^2)/3)</f>
        <v>92720.538484379678</v>
      </c>
      <c r="BX74" s="37">
        <f t="shared" si="63"/>
        <v>1.7143326489425017</v>
      </c>
      <c r="BY74" s="35"/>
      <c r="BZ74" s="34">
        <f t="shared" si="100"/>
        <v>55167.21</v>
      </c>
      <c r="CA74" s="36">
        <f>+SQRT(((AX74-BZ74)^2+(AY74-BZ74)^2+(AZ74-BZ74)^2)/3)</f>
        <v>92148.690099874642</v>
      </c>
      <c r="CB74" s="37">
        <f t="shared" si="64"/>
        <v>1.6703525536251451</v>
      </c>
      <c r="CC74" s="35"/>
      <c r="CD74" s="22"/>
      <c r="CE74" s="27"/>
      <c r="CF74" s="28"/>
      <c r="CG74" s="35"/>
      <c r="CH74" s="63">
        <f t="shared" si="51"/>
        <v>78174.416646998827</v>
      </c>
      <c r="CI74" s="63">
        <f>+SQRT(((AP74-CH74)^2+(AQ74-CH74)^2+(AR74-CH74)^2)/3)</f>
        <v>82549.690556926216</v>
      </c>
      <c r="CJ74" s="62">
        <f t="shared" si="53"/>
        <v>1.0559681043695432</v>
      </c>
      <c r="CK74" s="35"/>
      <c r="CL74" s="34">
        <f t="shared" si="102"/>
        <v>78434.134224837573</v>
      </c>
      <c r="CM74" s="36">
        <f>+SQRT(((AT74-CL74)^2+(AU74-CL74)^2+(AV74-CL74)^2)/3)</f>
        <v>82418.239949186842</v>
      </c>
      <c r="CN74" s="37">
        <f t="shared" si="55"/>
        <v>1.0507955594043854</v>
      </c>
      <c r="CO74" s="35"/>
      <c r="CP74" s="34">
        <f t="shared" si="104"/>
        <v>78953.580715407588</v>
      </c>
      <c r="CQ74" s="36">
        <f>+SQRT(((AX74-CP74)^2+(AY74-CP74)^2+(AZ74-CP74)^2)/3)</f>
        <v>82156.238341559714</v>
      </c>
      <c r="CR74" s="37">
        <f t="shared" si="57"/>
        <v>1.0405638046701933</v>
      </c>
      <c r="CS74" s="35"/>
      <c r="CT74" s="22"/>
      <c r="CU74" s="27"/>
      <c r="CV74" s="28"/>
    </row>
    <row r="75" spans="1:100" ht="16.5" x14ac:dyDescent="0.25">
      <c r="A75" s="171"/>
      <c r="B75" s="150">
        <v>32</v>
      </c>
      <c r="C75" s="151" t="s">
        <v>53</v>
      </c>
      <c r="D75" s="74" t="s">
        <v>19</v>
      </c>
      <c r="E75" s="16">
        <v>173708.92018779344</v>
      </c>
      <c r="F75" s="17">
        <f t="shared" si="19"/>
        <v>33004.694835680755</v>
      </c>
      <c r="G75" s="17">
        <v>220150</v>
      </c>
      <c r="H75" s="29">
        <f t="shared" si="20"/>
        <v>206713.61502347421</v>
      </c>
      <c r="I75" s="16">
        <v>189624.99999999997</v>
      </c>
      <c r="J75" s="29">
        <f t="shared" si="21"/>
        <v>36028.749999999993</v>
      </c>
      <c r="K75" s="29">
        <f t="shared" si="22"/>
        <v>225653.74999999997</v>
      </c>
      <c r="L75" s="16">
        <v>207200.00000000003</v>
      </c>
      <c r="M75" s="17">
        <f t="shared" si="23"/>
        <v>39368.000000000007</v>
      </c>
      <c r="N75" s="26"/>
      <c r="O75" s="23" t="s">
        <v>94</v>
      </c>
      <c r="P75" s="25" t="e">
        <f t="shared" si="24"/>
        <v>#VALUE!</v>
      </c>
      <c r="Q75" s="26"/>
      <c r="R75" s="26"/>
      <c r="S75" s="23" t="s">
        <v>94</v>
      </c>
      <c r="T75" s="25" t="e">
        <f t="shared" si="26"/>
        <v>#VALUE!</v>
      </c>
      <c r="U75" s="26"/>
      <c r="V75" s="23" t="s">
        <v>94</v>
      </c>
      <c r="W75" s="25" t="e">
        <f t="shared" si="28"/>
        <v>#VALUE!</v>
      </c>
      <c r="X75" s="26"/>
      <c r="Y75" s="16">
        <v>120000</v>
      </c>
      <c r="Z75" s="17">
        <f t="shared" si="30"/>
        <v>22800</v>
      </c>
      <c r="AA75" s="17">
        <v>142800</v>
      </c>
      <c r="AB75" s="29">
        <f t="shared" si="106"/>
        <v>142800</v>
      </c>
      <c r="AC75" s="16">
        <v>120000</v>
      </c>
      <c r="AD75" s="17">
        <f t="shared" si="32"/>
        <v>22800</v>
      </c>
      <c r="AE75" s="29">
        <f t="shared" si="107"/>
        <v>142800</v>
      </c>
      <c r="AF75" s="16">
        <v>120000</v>
      </c>
      <c r="AG75" s="17">
        <f t="shared" si="34"/>
        <v>22800</v>
      </c>
      <c r="AH75" s="26"/>
      <c r="AI75" s="29">
        <f t="shared" si="86"/>
        <v>174756.8075117371</v>
      </c>
      <c r="AJ75" s="29">
        <f t="shared" si="87"/>
        <v>184226.875</v>
      </c>
      <c r="AK75" s="26"/>
      <c r="AL75" s="29">
        <f t="shared" si="88"/>
        <v>171810.08185014091</v>
      </c>
      <c r="AM75" s="29">
        <f t="shared" si="89"/>
        <v>179508.65020939798</v>
      </c>
      <c r="AN75" s="26"/>
      <c r="AO75" s="35"/>
      <c r="AP75" s="61">
        <f t="shared" si="39"/>
        <v>220150</v>
      </c>
      <c r="AQ75" s="22"/>
      <c r="AR75" s="61">
        <f t="shared" si="41"/>
        <v>142800</v>
      </c>
      <c r="AS75" s="35"/>
      <c r="AT75" s="34">
        <f t="shared" si="90"/>
        <v>206713.61502347421</v>
      </c>
      <c r="AU75" s="22"/>
      <c r="AV75" s="34">
        <f t="shared" si="108"/>
        <v>142800</v>
      </c>
      <c r="AW75" s="35"/>
      <c r="AX75" s="34">
        <f t="shared" si="92"/>
        <v>225653.74999999997</v>
      </c>
      <c r="AY75" s="22"/>
      <c r="AZ75" s="34">
        <f t="shared" si="109"/>
        <v>142800</v>
      </c>
      <c r="BA75" s="35"/>
      <c r="BB75" s="22"/>
      <c r="BC75" s="22"/>
      <c r="BD75" s="22"/>
      <c r="BE75" s="35"/>
      <c r="BF75" s="34">
        <f t="shared" si="45"/>
        <v>181475</v>
      </c>
      <c r="BG75" s="30">
        <f t="shared" si="46"/>
        <v>38675</v>
      </c>
      <c r="BH75" s="62">
        <f t="shared" si="47"/>
        <v>0.21311475409836064</v>
      </c>
      <c r="BI75" s="35"/>
      <c r="BJ75" s="34">
        <f t="shared" si="94"/>
        <v>174756.8075117371</v>
      </c>
      <c r="BK75" s="36">
        <f t="shared" si="95"/>
        <v>31956.807511737097</v>
      </c>
      <c r="BL75" s="37">
        <f t="shared" si="61"/>
        <v>0.18286445012787728</v>
      </c>
      <c r="BM75" s="35"/>
      <c r="BN75" s="34">
        <f t="shared" si="96"/>
        <v>184226.875</v>
      </c>
      <c r="BO75" s="36">
        <f t="shared" si="97"/>
        <v>41426.874999999905</v>
      </c>
      <c r="BP75" s="37">
        <f t="shared" si="62"/>
        <v>0.22486879289463008</v>
      </c>
      <c r="BQ75" s="35"/>
      <c r="BR75" s="22"/>
      <c r="BS75" s="27"/>
      <c r="BT75" s="28"/>
      <c r="BV75" s="34">
        <f t="shared" si="98"/>
        <v>174756.8075117371</v>
      </c>
      <c r="BW75" s="36">
        <f>+SQRT(((AT75-BV75)^2+(AV75-BV75)^2)/2)</f>
        <v>31956.807511737105</v>
      </c>
      <c r="BX75" s="37">
        <f t="shared" si="63"/>
        <v>0.1828644501278773</v>
      </c>
      <c r="BY75" s="35"/>
      <c r="BZ75" s="34">
        <f t="shared" si="100"/>
        <v>184226.875</v>
      </c>
      <c r="CA75" s="36">
        <f>+SQRT(((AX75-BZ75)^2+(AZ75-BZ75)^2)/2)</f>
        <v>41426.874999999985</v>
      </c>
      <c r="CB75" s="37">
        <f t="shared" si="64"/>
        <v>0.22486879289463052</v>
      </c>
      <c r="CC75" s="35"/>
      <c r="CD75" s="22"/>
      <c r="CE75" s="27"/>
      <c r="CF75" s="28"/>
      <c r="CG75" s="35"/>
      <c r="CH75" s="63">
        <f t="shared" si="51"/>
        <v>177306.00666644095</v>
      </c>
      <c r="CI75" s="63">
        <f>+SQRT(((AP75-CH75)^2+(AR75-CH75)^2)/2)</f>
        <v>38899.050507888489</v>
      </c>
      <c r="CJ75" s="62">
        <f t="shared" si="53"/>
        <v>0.21938935538189516</v>
      </c>
      <c r="CK75" s="35"/>
      <c r="CL75" s="34">
        <f t="shared" si="102"/>
        <v>171810.08185014091</v>
      </c>
      <c r="CM75" s="36">
        <f>+SQRT(((AT75-CL75)^2+(AV75-CL75)^2)/2)</f>
        <v>32092.378198988721</v>
      </c>
      <c r="CN75" s="37">
        <f t="shared" si="55"/>
        <v>0.1867898429091075</v>
      </c>
      <c r="CO75" s="35"/>
      <c r="CP75" s="34">
        <f t="shared" si="104"/>
        <v>179508.65020939798</v>
      </c>
      <c r="CQ75" s="36">
        <f>+SQRT(((AX75-CP75)^2+(AZ75-CP75)^2)/2)</f>
        <v>41694.695315354867</v>
      </c>
      <c r="CR75" s="37">
        <f t="shared" si="57"/>
        <v>0.23227123186942658</v>
      </c>
      <c r="CS75" s="35"/>
      <c r="CT75" s="22"/>
      <c r="CU75" s="27"/>
      <c r="CV75" s="28"/>
    </row>
    <row r="76" spans="1:100" ht="16.5" x14ac:dyDescent="0.25">
      <c r="A76" s="171"/>
      <c r="B76" s="150"/>
      <c r="C76" s="151"/>
      <c r="D76" s="74" t="s">
        <v>20</v>
      </c>
      <c r="E76" s="16">
        <v>85000</v>
      </c>
      <c r="F76" s="16">
        <f t="shared" si="19"/>
        <v>16150</v>
      </c>
      <c r="G76" s="16">
        <v>101150</v>
      </c>
      <c r="H76" s="32">
        <f t="shared" si="20"/>
        <v>101150</v>
      </c>
      <c r="I76" s="16">
        <v>85000</v>
      </c>
      <c r="J76" s="16">
        <f t="shared" si="21"/>
        <v>16150</v>
      </c>
      <c r="K76" s="32">
        <f t="shared" si="22"/>
        <v>101150</v>
      </c>
      <c r="L76" s="16">
        <v>85000</v>
      </c>
      <c r="M76" s="16">
        <f t="shared" si="23"/>
        <v>16150</v>
      </c>
      <c r="N76" s="24"/>
      <c r="O76" s="16">
        <v>66659</v>
      </c>
      <c r="P76" s="17">
        <f t="shared" si="24"/>
        <v>12665.210000000001</v>
      </c>
      <c r="Q76" s="60">
        <v>78539</v>
      </c>
      <c r="R76" s="29">
        <f t="shared" si="25"/>
        <v>79324.210000000006</v>
      </c>
      <c r="S76" s="16">
        <v>67992</v>
      </c>
      <c r="T76" s="17">
        <f t="shared" si="26"/>
        <v>12918.48</v>
      </c>
      <c r="U76" s="29">
        <f t="shared" si="27"/>
        <v>80910.48</v>
      </c>
      <c r="V76" s="16">
        <v>70032</v>
      </c>
      <c r="W76" s="17">
        <f t="shared" si="28"/>
        <v>13306.08</v>
      </c>
      <c r="X76" s="26"/>
      <c r="Y76" s="16">
        <v>80000</v>
      </c>
      <c r="Z76" s="17">
        <f t="shared" si="30"/>
        <v>15200</v>
      </c>
      <c r="AA76" s="17">
        <v>95200</v>
      </c>
      <c r="AB76" s="29">
        <f t="shared" si="106"/>
        <v>95200</v>
      </c>
      <c r="AC76" s="16">
        <v>80000</v>
      </c>
      <c r="AD76" s="17">
        <f t="shared" si="32"/>
        <v>15200</v>
      </c>
      <c r="AE76" s="29">
        <f t="shared" si="107"/>
        <v>95200</v>
      </c>
      <c r="AF76" s="16">
        <v>80000</v>
      </c>
      <c r="AG76" s="17">
        <f t="shared" si="34"/>
        <v>15200</v>
      </c>
      <c r="AH76" s="26"/>
      <c r="AI76" s="29">
        <f t="shared" si="86"/>
        <v>91891.403333333335</v>
      </c>
      <c r="AJ76" s="29">
        <f t="shared" si="87"/>
        <v>92420.159999999989</v>
      </c>
      <c r="AK76" s="26"/>
      <c r="AL76" s="29">
        <f t="shared" si="88"/>
        <v>91411.926906674635</v>
      </c>
      <c r="AM76" s="29">
        <f t="shared" si="89"/>
        <v>92017.240347743733</v>
      </c>
      <c r="AN76" s="26"/>
      <c r="AO76" s="35"/>
      <c r="AP76" s="61">
        <f t="shared" si="39"/>
        <v>101150</v>
      </c>
      <c r="AQ76" s="61">
        <f t="shared" si="40"/>
        <v>78539</v>
      </c>
      <c r="AR76" s="61">
        <f t="shared" si="41"/>
        <v>95200</v>
      </c>
      <c r="AS76" s="35"/>
      <c r="AT76" s="34">
        <f t="shared" si="90"/>
        <v>101150</v>
      </c>
      <c r="AU76" s="34">
        <f>+R76</f>
        <v>79324.210000000006</v>
      </c>
      <c r="AV76" s="34">
        <f t="shared" si="108"/>
        <v>95200</v>
      </c>
      <c r="AW76" s="35"/>
      <c r="AX76" s="34">
        <f t="shared" si="92"/>
        <v>101150</v>
      </c>
      <c r="AY76" s="34">
        <f>+U76</f>
        <v>80910.48</v>
      </c>
      <c r="AZ76" s="34">
        <f t="shared" si="109"/>
        <v>95200</v>
      </c>
      <c r="BA76" s="35"/>
      <c r="BB76" s="22"/>
      <c r="BC76" s="22"/>
      <c r="BD76" s="22"/>
      <c r="BE76" s="35"/>
      <c r="BF76" s="34">
        <f t="shared" si="45"/>
        <v>91629.666666666672</v>
      </c>
      <c r="BG76" s="30">
        <f t="shared" si="46"/>
        <v>9569.9108436576116</v>
      </c>
      <c r="BH76" s="62">
        <f t="shared" si="47"/>
        <v>0.10444118364493608</v>
      </c>
      <c r="BI76" s="35"/>
      <c r="BJ76" s="34">
        <f t="shared" si="94"/>
        <v>91891.403333333335</v>
      </c>
      <c r="BK76" s="36">
        <f t="shared" si="95"/>
        <v>9212.3607617893194</v>
      </c>
      <c r="BL76" s="37">
        <f t="shared" si="61"/>
        <v>0.10025269424139442</v>
      </c>
      <c r="BM76" s="35"/>
      <c r="BN76" s="34">
        <f t="shared" si="96"/>
        <v>92420.159999999989</v>
      </c>
      <c r="BO76" s="36">
        <f t="shared" si="97"/>
        <v>8493.3375958963679</v>
      </c>
      <c r="BP76" s="37">
        <f t="shared" si="62"/>
        <v>9.1899187319047809E-2</v>
      </c>
      <c r="BQ76" s="35"/>
      <c r="BR76" s="22"/>
      <c r="BS76" s="27"/>
      <c r="BT76" s="28"/>
      <c r="BV76" s="34">
        <f t="shared" si="98"/>
        <v>95200</v>
      </c>
      <c r="BW76" s="36">
        <f>+SQRT(((AT76-BV76)^2+(AU76-BV76)^2+(AV76-BV76)^2)/3)</f>
        <v>9788.4831668667266</v>
      </c>
      <c r="BX76" s="37">
        <f t="shared" si="63"/>
        <v>0.10282020133263368</v>
      </c>
      <c r="BY76" s="35"/>
      <c r="BZ76" s="34">
        <f t="shared" si="100"/>
        <v>95200</v>
      </c>
      <c r="CA76" s="36">
        <f>+SQRT(((AX76-BZ76)^2+(AY76-BZ76)^2+(AZ76-BZ76)^2)/3)</f>
        <v>8936.6824909172374</v>
      </c>
      <c r="CB76" s="37">
        <f t="shared" si="64"/>
        <v>9.3872715240727281E-2</v>
      </c>
      <c r="CC76" s="35"/>
      <c r="CD76" s="22"/>
      <c r="CE76" s="27"/>
      <c r="CF76" s="28"/>
      <c r="CG76" s="35"/>
      <c r="CH76" s="63">
        <f t="shared" si="51"/>
        <v>91109.305104763815</v>
      </c>
      <c r="CI76" s="63">
        <f t="shared" si="52"/>
        <v>9584.0476684259829</v>
      </c>
      <c r="CJ76" s="62">
        <f t="shared" si="53"/>
        <v>0.10519285222739411</v>
      </c>
      <c r="CK76" s="35"/>
      <c r="CL76" s="34">
        <f t="shared" si="102"/>
        <v>91411.926906674635</v>
      </c>
      <c r="CM76" s="36">
        <f>+SQRT(((AT76-CL76)^2+(AU76-CL76)^2+(AV76-CL76)^2)/3)</f>
        <v>9224.8299956734645</v>
      </c>
      <c r="CN76" s="37">
        <f t="shared" si="55"/>
        <v>0.10091494958958024</v>
      </c>
      <c r="CO76" s="35"/>
      <c r="CP76" s="34">
        <f t="shared" si="104"/>
        <v>92017.240347743733</v>
      </c>
      <c r="CQ76" s="36">
        <f>+SQRT(((AX76-CP76)^2+(AY76-CP76)^2+(AZ76-CP76)^2)/3)</f>
        <v>8502.8893773846667</v>
      </c>
      <c r="CR76" s="37">
        <f t="shared" si="57"/>
        <v>9.2405394307102345E-2</v>
      </c>
      <c r="CS76" s="35"/>
      <c r="CT76" s="22"/>
      <c r="CU76" s="27"/>
      <c r="CV76" s="28"/>
    </row>
    <row r="77" spans="1:100" ht="16.5" x14ac:dyDescent="0.25">
      <c r="A77" s="171"/>
      <c r="B77" s="150">
        <v>33</v>
      </c>
      <c r="C77" s="151" t="s">
        <v>54</v>
      </c>
      <c r="D77" s="74" t="s">
        <v>19</v>
      </c>
      <c r="E77" s="16">
        <v>234741.78403755871</v>
      </c>
      <c r="F77" s="17">
        <f t="shared" si="19"/>
        <v>44600.938967136157</v>
      </c>
      <c r="G77" s="17">
        <v>297500</v>
      </c>
      <c r="H77" s="29">
        <f t="shared" si="20"/>
        <v>279342.72300469485</v>
      </c>
      <c r="I77" s="16">
        <v>256249.99999999997</v>
      </c>
      <c r="J77" s="29">
        <f t="shared" si="21"/>
        <v>48687.499999999993</v>
      </c>
      <c r="K77" s="29">
        <f t="shared" si="22"/>
        <v>304937.49999999994</v>
      </c>
      <c r="L77" s="16">
        <v>280000</v>
      </c>
      <c r="M77" s="17">
        <f t="shared" si="23"/>
        <v>53200</v>
      </c>
      <c r="N77" s="26"/>
      <c r="O77" s="23" t="s">
        <v>94</v>
      </c>
      <c r="P77" s="25" t="e">
        <f t="shared" si="24"/>
        <v>#VALUE!</v>
      </c>
      <c r="Q77" s="26"/>
      <c r="R77" s="26"/>
      <c r="S77" s="23" t="s">
        <v>94</v>
      </c>
      <c r="T77" s="25" t="e">
        <f t="shared" si="26"/>
        <v>#VALUE!</v>
      </c>
      <c r="U77" s="26"/>
      <c r="V77" s="23" t="s">
        <v>94</v>
      </c>
      <c r="W77" s="25" t="e">
        <f t="shared" si="28"/>
        <v>#VALUE!</v>
      </c>
      <c r="X77" s="26"/>
      <c r="Y77" s="16">
        <v>120000</v>
      </c>
      <c r="Z77" s="17">
        <f t="shared" si="30"/>
        <v>22800</v>
      </c>
      <c r="AA77" s="17">
        <v>142800</v>
      </c>
      <c r="AB77" s="29">
        <f t="shared" si="106"/>
        <v>142800</v>
      </c>
      <c r="AC77" s="16">
        <v>120000</v>
      </c>
      <c r="AD77" s="17">
        <f t="shared" si="32"/>
        <v>22800</v>
      </c>
      <c r="AE77" s="29">
        <f t="shared" si="107"/>
        <v>142800</v>
      </c>
      <c r="AF77" s="16">
        <v>120000</v>
      </c>
      <c r="AG77" s="17">
        <f t="shared" si="34"/>
        <v>22800</v>
      </c>
      <c r="AH77" s="26"/>
      <c r="AI77" s="29">
        <f t="shared" si="86"/>
        <v>211071.36150234743</v>
      </c>
      <c r="AJ77" s="29">
        <f t="shared" si="87"/>
        <v>223868.74999999997</v>
      </c>
      <c r="AK77" s="26"/>
      <c r="AL77" s="29">
        <f t="shared" si="88"/>
        <v>199725.16327461202</v>
      </c>
      <c r="AM77" s="29">
        <f t="shared" si="89"/>
        <v>208674.56720932716</v>
      </c>
      <c r="AN77" s="26"/>
      <c r="AO77" s="35"/>
      <c r="AP77" s="61">
        <f t="shared" si="39"/>
        <v>297500</v>
      </c>
      <c r="AQ77" s="22"/>
      <c r="AR77" s="61">
        <f t="shared" si="41"/>
        <v>142800</v>
      </c>
      <c r="AS77" s="35"/>
      <c r="AT77" s="34">
        <f t="shared" si="90"/>
        <v>279342.72300469485</v>
      </c>
      <c r="AU77" s="22"/>
      <c r="AV77" s="34">
        <f t="shared" si="108"/>
        <v>142800</v>
      </c>
      <c r="AW77" s="35"/>
      <c r="AX77" s="34">
        <f t="shared" si="92"/>
        <v>304937.49999999994</v>
      </c>
      <c r="AY77" s="22"/>
      <c r="AZ77" s="34">
        <f t="shared" si="109"/>
        <v>142800</v>
      </c>
      <c r="BA77" s="35"/>
      <c r="BB77" s="22"/>
      <c r="BC77" s="22"/>
      <c r="BD77" s="22"/>
      <c r="BE77" s="35"/>
      <c r="BF77" s="34">
        <f t="shared" si="45"/>
        <v>220150</v>
      </c>
      <c r="BG77" s="30">
        <f t="shared" si="46"/>
        <v>77350</v>
      </c>
      <c r="BH77" s="62">
        <f t="shared" si="47"/>
        <v>0.35135135135135137</v>
      </c>
      <c r="BI77" s="35"/>
      <c r="BJ77" s="34">
        <f t="shared" si="94"/>
        <v>211071.36150234743</v>
      </c>
      <c r="BK77" s="36">
        <f t="shared" si="95"/>
        <v>68271.361502347441</v>
      </c>
      <c r="BL77" s="37">
        <f t="shared" si="61"/>
        <v>0.32345156167284289</v>
      </c>
      <c r="BM77" s="35"/>
      <c r="BN77" s="34">
        <f t="shared" si="96"/>
        <v>223868.74999999997</v>
      </c>
      <c r="BO77" s="36">
        <f t="shared" si="97"/>
        <v>81068.75</v>
      </c>
      <c r="BP77" s="37">
        <f t="shared" si="62"/>
        <v>0.36212624584717612</v>
      </c>
      <c r="BQ77" s="35"/>
      <c r="BR77" s="22"/>
      <c r="BS77" s="27"/>
      <c r="BT77" s="28"/>
      <c r="BV77" s="34">
        <f t="shared" si="98"/>
        <v>211071.36150234743</v>
      </c>
      <c r="BW77" s="36">
        <f>+SQRT(((AT77-BV77)^2+(AV77-BV77)^2)/2)</f>
        <v>68271.361502347427</v>
      </c>
      <c r="BX77" s="37">
        <f t="shared" si="63"/>
        <v>0.32345156167284278</v>
      </c>
      <c r="BY77" s="35"/>
      <c r="BZ77" s="34">
        <f t="shared" si="100"/>
        <v>223868.74999999997</v>
      </c>
      <c r="CA77" s="36">
        <f>+SQRT(((AX77-BZ77)^2+(AZ77-BZ77)^2)/2)</f>
        <v>81068.749999999971</v>
      </c>
      <c r="CB77" s="37">
        <f t="shared" si="64"/>
        <v>0.36212624584717601</v>
      </c>
      <c r="CC77" s="35"/>
      <c r="CD77" s="22"/>
      <c r="CE77" s="27"/>
      <c r="CF77" s="28"/>
      <c r="CG77" s="35"/>
      <c r="CH77" s="63">
        <f t="shared" si="51"/>
        <v>206114.0461006964</v>
      </c>
      <c r="CI77" s="63">
        <f>+SQRT(((AP77-CH77)^2+(AR77-CH77)^2)/2)</f>
        <v>78613.170028077206</v>
      </c>
      <c r="CJ77" s="62">
        <f t="shared" si="53"/>
        <v>0.38140617544168232</v>
      </c>
      <c r="CK77" s="35"/>
      <c r="CL77" s="34">
        <f t="shared" si="102"/>
        <v>199725.16327461202</v>
      </c>
      <c r="CM77" s="36">
        <f>+SQRT(((AT77-CL77)^2+(AV77-CL77)^2)/2)</f>
        <v>69207.767017924169</v>
      </c>
      <c r="CN77" s="37">
        <f t="shared" si="55"/>
        <v>0.34651501034332355</v>
      </c>
      <c r="CO77" s="35"/>
      <c r="CP77" s="34">
        <f t="shared" si="104"/>
        <v>208674.56720932716</v>
      </c>
      <c r="CQ77" s="36">
        <f>+SQRT(((AX77-CP77)^2+(AZ77-CP77)^2)/2)</f>
        <v>82480.33351799006</v>
      </c>
      <c r="CR77" s="37">
        <f t="shared" si="57"/>
        <v>0.39525819854822936</v>
      </c>
      <c r="CS77" s="35"/>
      <c r="CT77" s="22"/>
      <c r="CU77" s="27"/>
      <c r="CV77" s="28"/>
    </row>
    <row r="78" spans="1:100" ht="16.5" x14ac:dyDescent="0.25">
      <c r="A78" s="171"/>
      <c r="B78" s="150"/>
      <c r="C78" s="151"/>
      <c r="D78" s="74" t="s">
        <v>20</v>
      </c>
      <c r="E78" s="16">
        <v>120000</v>
      </c>
      <c r="F78" s="16">
        <f t="shared" ref="F78:F139" si="121">E78*19%</f>
        <v>22800</v>
      </c>
      <c r="G78" s="16">
        <v>142800</v>
      </c>
      <c r="H78" s="32">
        <f t="shared" ref="H78:H139" si="122">E78+F78</f>
        <v>142800</v>
      </c>
      <c r="I78" s="16">
        <v>120000</v>
      </c>
      <c r="J78" s="16">
        <f t="shared" ref="J78:J139" si="123">I78*19%</f>
        <v>22800</v>
      </c>
      <c r="K78" s="32">
        <f t="shared" ref="K78:K139" si="124">I78+J78</f>
        <v>142800</v>
      </c>
      <c r="L78" s="16">
        <v>120000</v>
      </c>
      <c r="M78" s="16">
        <f t="shared" ref="M78:M139" si="125">L78*19%</f>
        <v>22800</v>
      </c>
      <c r="N78" s="24"/>
      <c r="O78" s="16">
        <v>89890</v>
      </c>
      <c r="P78" s="17">
        <f t="shared" ref="P78:P141" si="126">+O78*19%</f>
        <v>17079.099999999999</v>
      </c>
      <c r="Q78" s="60">
        <v>105910</v>
      </c>
      <c r="R78" s="29">
        <f t="shared" ref="R78:R141" si="127">+O78+P78</f>
        <v>106969.1</v>
      </c>
      <c r="S78" s="16">
        <v>91688</v>
      </c>
      <c r="T78" s="17">
        <f t="shared" ref="T78:T141" si="128">+S78*19%</f>
        <v>17420.72</v>
      </c>
      <c r="U78" s="29">
        <f t="shared" ref="U78:U141" si="129">+S78+T78</f>
        <v>109108.72</v>
      </c>
      <c r="V78" s="16">
        <v>94438</v>
      </c>
      <c r="W78" s="17">
        <f t="shared" ref="W78:W141" si="130">+V78*19%</f>
        <v>17943.22</v>
      </c>
      <c r="X78" s="26"/>
      <c r="Y78" s="16">
        <v>120000</v>
      </c>
      <c r="Z78" s="17">
        <f t="shared" ref="Z78:Z141" si="131">+Y78*19%</f>
        <v>22800</v>
      </c>
      <c r="AA78" s="17">
        <v>142800</v>
      </c>
      <c r="AB78" s="29">
        <f t="shared" si="106"/>
        <v>142800</v>
      </c>
      <c r="AC78" s="16">
        <v>120000</v>
      </c>
      <c r="AD78" s="17">
        <f t="shared" ref="AD78:AD141" si="132">+AC78*19%</f>
        <v>22800</v>
      </c>
      <c r="AE78" s="29">
        <f t="shared" si="107"/>
        <v>142800</v>
      </c>
      <c r="AF78" s="16">
        <v>120000</v>
      </c>
      <c r="AG78" s="17">
        <f t="shared" ref="AG78:AG141" si="133">+AF78*19%</f>
        <v>22800</v>
      </c>
      <c r="AH78" s="26"/>
      <c r="AI78" s="29">
        <f t="shared" si="86"/>
        <v>130856.36666666665</v>
      </c>
      <c r="AJ78" s="29">
        <f t="shared" si="87"/>
        <v>131569.57333333333</v>
      </c>
      <c r="AK78" s="26"/>
      <c r="AL78" s="29">
        <f t="shared" si="88"/>
        <v>129689.53075980938</v>
      </c>
      <c r="AM78" s="29">
        <f t="shared" si="89"/>
        <v>130548.52177737642</v>
      </c>
      <c r="AN78" s="26"/>
      <c r="AO78" s="35"/>
      <c r="AP78" s="61">
        <f t="shared" ref="AP78:AP141" si="134">G78</f>
        <v>142800</v>
      </c>
      <c r="AQ78" s="61">
        <f t="shared" ref="AQ78:AQ141" si="135">Q78</f>
        <v>105910</v>
      </c>
      <c r="AR78" s="61">
        <f t="shared" ref="AR78:AR141" si="136">AA78</f>
        <v>142800</v>
      </c>
      <c r="AS78" s="35"/>
      <c r="AT78" s="34">
        <f t="shared" si="90"/>
        <v>142800</v>
      </c>
      <c r="AU78" s="34">
        <f>+R78</f>
        <v>106969.1</v>
      </c>
      <c r="AV78" s="34">
        <f t="shared" si="108"/>
        <v>142800</v>
      </c>
      <c r="AW78" s="35"/>
      <c r="AX78" s="34">
        <f t="shared" si="92"/>
        <v>142800</v>
      </c>
      <c r="AY78" s="34">
        <f>+U78</f>
        <v>109108.72</v>
      </c>
      <c r="AZ78" s="34">
        <f t="shared" si="109"/>
        <v>142800</v>
      </c>
      <c r="BA78" s="35"/>
      <c r="BB78" s="22"/>
      <c r="BC78" s="22"/>
      <c r="BD78" s="22"/>
      <c r="BE78" s="35"/>
      <c r="BF78" s="34">
        <f t="shared" ref="BF78:BF141" si="137">AVERAGE(AP78:AR78)</f>
        <v>130503.33333333333</v>
      </c>
      <c r="BG78" s="30">
        <f t="shared" ref="BG78:BG141" si="138">_xlfn.STDEV.P(AP78:AR78)</f>
        <v>17390.112771981159</v>
      </c>
      <c r="BH78" s="62">
        <f t="shared" ref="BH78:BH141" si="139">BG78/BF78</f>
        <v>0.13325416545156824</v>
      </c>
      <c r="BI78" s="35"/>
      <c r="BJ78" s="34">
        <f t="shared" si="94"/>
        <v>130856.36666666665</v>
      </c>
      <c r="BK78" s="36">
        <f t="shared" si="95"/>
        <v>16890.84824401146</v>
      </c>
      <c r="BL78" s="37">
        <f t="shared" si="61"/>
        <v>0.12907930026085698</v>
      </c>
      <c r="BM78" s="35"/>
      <c r="BN78" s="34">
        <f t="shared" si="96"/>
        <v>131569.57333333333</v>
      </c>
      <c r="BO78" s="36">
        <f t="shared" si="97"/>
        <v>15882.221703236515</v>
      </c>
      <c r="BP78" s="37">
        <f t="shared" si="62"/>
        <v>0.12071348489516408</v>
      </c>
      <c r="BQ78" s="35"/>
      <c r="BR78" s="22"/>
      <c r="BS78" s="27"/>
      <c r="BT78" s="28"/>
      <c r="BV78" s="34">
        <f t="shared" si="98"/>
        <v>142800</v>
      </c>
      <c r="BW78" s="36">
        <f>+SQRT(((AT78-BV78)^2+(AU78-BV78)^2+(AV78-BV78)^2)/3)</f>
        <v>20686.979760306556</v>
      </c>
      <c r="BX78" s="37">
        <f t="shared" si="63"/>
        <v>0.14486680504416355</v>
      </c>
      <c r="BY78" s="35"/>
      <c r="BZ78" s="34">
        <f t="shared" si="100"/>
        <v>142800</v>
      </c>
      <c r="CA78" s="36">
        <f>+SQRT(((AX78-BZ78)^2+(AY78-BZ78)^2+(AZ78-BZ78)^2)/3)</f>
        <v>19451.669577343055</v>
      </c>
      <c r="CB78" s="37">
        <f t="shared" si="64"/>
        <v>0.1362161735108057</v>
      </c>
      <c r="CC78" s="35"/>
      <c r="CD78" s="22"/>
      <c r="CE78" s="27"/>
      <c r="CF78" s="28"/>
      <c r="CG78" s="35"/>
      <c r="CH78" s="63">
        <f t="shared" ref="CH78:CH141" si="140">GEOMEAN(AP78:AR78)</f>
        <v>129260.09208323233</v>
      </c>
      <c r="CI78" s="63">
        <f t="shared" ref="CI78:CI141" si="141">+SQRT(((AP78-CH78)^2+(AQ78-CH78)^2+(AR78-CH78)^2)/3)</f>
        <v>17434.49658086447</v>
      </c>
      <c r="CJ78" s="62">
        <f t="shared" ref="CJ78:CJ141" si="142">CI78/CH78</f>
        <v>0.13487919047464519</v>
      </c>
      <c r="CK78" s="35"/>
      <c r="CL78" s="34">
        <f t="shared" si="102"/>
        <v>129689.53075980938</v>
      </c>
      <c r="CM78" s="36">
        <f>+SQRT(((AT78-CL78)^2+(AU78-CL78)^2+(AV78-CL78)^2)/3)</f>
        <v>16931.103343720799</v>
      </c>
      <c r="CN78" s="37">
        <f t="shared" ref="CN78:CN141" si="143">+CM78/CL78</f>
        <v>0.13055104174197327</v>
      </c>
      <c r="CO78" s="35"/>
      <c r="CP78" s="34">
        <f t="shared" si="104"/>
        <v>130548.52177737642</v>
      </c>
      <c r="CQ78" s="36">
        <f>+SQRT(((AX78-CP78)^2+(AY78-CP78)^2+(AZ78-CP78)^2)/3)</f>
        <v>15915.009032692302</v>
      </c>
      <c r="CR78" s="37">
        <f t="shared" ref="CR78:CR141" si="144">+CQ78/CP78</f>
        <v>0.12190876477201379</v>
      </c>
      <c r="CS78" s="35"/>
      <c r="CT78" s="22"/>
      <c r="CU78" s="27"/>
      <c r="CV78" s="28"/>
    </row>
    <row r="79" spans="1:100" ht="16.5" x14ac:dyDescent="0.25">
      <c r="A79" s="171"/>
      <c r="B79" s="150">
        <v>34</v>
      </c>
      <c r="C79" s="151" t="s">
        <v>55</v>
      </c>
      <c r="D79" s="74" t="s">
        <v>19</v>
      </c>
      <c r="E79" s="16">
        <v>169014.08450704225</v>
      </c>
      <c r="F79" s="17">
        <f t="shared" si="121"/>
        <v>32112.676056338027</v>
      </c>
      <c r="G79" s="17">
        <v>214200</v>
      </c>
      <c r="H79" s="29">
        <f t="shared" si="122"/>
        <v>201126.76056338029</v>
      </c>
      <c r="I79" s="16">
        <v>184499.99999999997</v>
      </c>
      <c r="J79" s="29">
        <f t="shared" si="123"/>
        <v>35054.999999999993</v>
      </c>
      <c r="K79" s="29">
        <f t="shared" si="124"/>
        <v>219554.99999999997</v>
      </c>
      <c r="L79" s="16">
        <v>201600.00000000003</v>
      </c>
      <c r="M79" s="17">
        <f t="shared" si="125"/>
        <v>38304.000000000007</v>
      </c>
      <c r="N79" s="29">
        <f t="shared" si="110"/>
        <v>239904.00000000003</v>
      </c>
      <c r="O79" s="23" t="s">
        <v>94</v>
      </c>
      <c r="P79" s="25" t="e">
        <f t="shared" si="126"/>
        <v>#VALUE!</v>
      </c>
      <c r="Q79" s="26"/>
      <c r="R79" s="26"/>
      <c r="S79" s="23" t="s">
        <v>94</v>
      </c>
      <c r="T79" s="25" t="e">
        <f t="shared" si="128"/>
        <v>#VALUE!</v>
      </c>
      <c r="U79" s="26"/>
      <c r="V79" s="23" t="s">
        <v>94</v>
      </c>
      <c r="W79" s="25" t="e">
        <f t="shared" si="130"/>
        <v>#VALUE!</v>
      </c>
      <c r="X79" s="26"/>
      <c r="Y79" s="16">
        <v>130000</v>
      </c>
      <c r="Z79" s="17">
        <f t="shared" si="131"/>
        <v>24700</v>
      </c>
      <c r="AA79" s="17">
        <v>154700</v>
      </c>
      <c r="AB79" s="29">
        <f t="shared" si="106"/>
        <v>154700</v>
      </c>
      <c r="AC79" s="16">
        <v>130000</v>
      </c>
      <c r="AD79" s="17">
        <f t="shared" si="132"/>
        <v>24700</v>
      </c>
      <c r="AE79" s="29">
        <f t="shared" si="107"/>
        <v>154700</v>
      </c>
      <c r="AF79" s="16">
        <v>130000</v>
      </c>
      <c r="AG79" s="17">
        <f t="shared" si="133"/>
        <v>24700</v>
      </c>
      <c r="AH79" s="29">
        <f t="shared" si="111"/>
        <v>154700</v>
      </c>
      <c r="AI79" s="29">
        <f t="shared" si="86"/>
        <v>177913.38028169016</v>
      </c>
      <c r="AJ79" s="29">
        <f t="shared" si="87"/>
        <v>187127.5</v>
      </c>
      <c r="AK79" s="29">
        <f t="shared" ref="AK79:AK80" si="145">+AVERAGE(N79,X79,AH79)</f>
        <v>197302</v>
      </c>
      <c r="AL79" s="29">
        <f t="shared" si="88"/>
        <v>176392.48810296578</v>
      </c>
      <c r="AM79" s="29">
        <f t="shared" si="89"/>
        <v>184296.38764772358</v>
      </c>
      <c r="AN79" s="29">
        <f t="shared" ref="AN79:AN80" si="146">+GEOMEAN(N79,X79,AH79)</f>
        <v>192647.73240295358</v>
      </c>
      <c r="AO79" s="35"/>
      <c r="AP79" s="61">
        <f t="shared" si="134"/>
        <v>214200</v>
      </c>
      <c r="AQ79" s="22"/>
      <c r="AR79" s="61">
        <f t="shared" si="136"/>
        <v>154700</v>
      </c>
      <c r="AS79" s="35"/>
      <c r="AT79" s="34">
        <f t="shared" si="90"/>
        <v>201126.76056338029</v>
      </c>
      <c r="AU79" s="22"/>
      <c r="AV79" s="34">
        <f t="shared" si="108"/>
        <v>154700</v>
      </c>
      <c r="AW79" s="35"/>
      <c r="AX79" s="34">
        <f t="shared" si="92"/>
        <v>219554.99999999997</v>
      </c>
      <c r="AY79" s="22"/>
      <c r="AZ79" s="34">
        <f t="shared" si="109"/>
        <v>154700</v>
      </c>
      <c r="BA79" s="35"/>
      <c r="BB79" s="34">
        <f t="shared" si="112"/>
        <v>239904.00000000003</v>
      </c>
      <c r="BC79" s="22"/>
      <c r="BD79" s="34">
        <f t="shared" si="114"/>
        <v>154700</v>
      </c>
      <c r="BE79" s="35"/>
      <c r="BF79" s="34">
        <f t="shared" si="137"/>
        <v>184450</v>
      </c>
      <c r="BG79" s="30">
        <f t="shared" si="138"/>
        <v>29750</v>
      </c>
      <c r="BH79" s="62">
        <f t="shared" si="139"/>
        <v>0.16129032258064516</v>
      </c>
      <c r="BI79" s="35"/>
      <c r="BJ79" s="34">
        <f t="shared" si="94"/>
        <v>177913.38028169016</v>
      </c>
      <c r="BK79" s="36">
        <f t="shared" si="95"/>
        <v>23213.380281690039</v>
      </c>
      <c r="BL79" s="37">
        <f t="shared" ref="BL79:BL141" si="147">+BK79/BJ79</f>
        <v>0.13047574187470501</v>
      </c>
      <c r="BM79" s="35"/>
      <c r="BN79" s="34">
        <f t="shared" si="96"/>
        <v>187127.5</v>
      </c>
      <c r="BO79" s="36">
        <f t="shared" si="97"/>
        <v>32427.499999999884</v>
      </c>
      <c r="BP79" s="37">
        <f t="shared" ref="BP79:BP141" si="148">+BO79/BN79</f>
        <v>0.17329093799681972</v>
      </c>
      <c r="BQ79" s="35"/>
      <c r="BR79" s="34">
        <f t="shared" si="115"/>
        <v>197302</v>
      </c>
      <c r="BS79" s="36">
        <f t="shared" si="116"/>
        <v>42602.000000000087</v>
      </c>
      <c r="BT79" s="37">
        <f t="shared" ref="BT79:BT141" si="149">+BS79/BR79</f>
        <v>0.21592279855247329</v>
      </c>
      <c r="BV79" s="34">
        <f t="shared" si="98"/>
        <v>177913.38028169016</v>
      </c>
      <c r="BW79" s="36">
        <f>+SQRT(((AT79-BV79)^2+(AV79-BV79)^2)/2)</f>
        <v>23213.380281690144</v>
      </c>
      <c r="BX79" s="37">
        <f t="shared" ref="BX79:BX141" si="150">+BW79/BV79</f>
        <v>0.13047574187470562</v>
      </c>
      <c r="BY79" s="35"/>
      <c r="BZ79" s="34">
        <f t="shared" si="100"/>
        <v>187127.5</v>
      </c>
      <c r="CA79" s="36">
        <f>+SQRT(((AX79-BZ79)^2+(AZ79-BZ79)^2)/2)</f>
        <v>32427.499999999985</v>
      </c>
      <c r="CB79" s="37">
        <f t="shared" ref="CB79:CB141" si="151">+CA79/BZ79</f>
        <v>0.17329093799682027</v>
      </c>
      <c r="CC79" s="35"/>
      <c r="CD79" s="34">
        <f t="shared" si="117"/>
        <v>197302</v>
      </c>
      <c r="CE79" s="36">
        <f>+SQRT(((BB79-CD79)^2+(BD79-CD79)^2)/2)</f>
        <v>42602.000000000015</v>
      </c>
      <c r="CF79" s="37">
        <f t="shared" ref="CF79:CF141" si="152">+CE79/CD79</f>
        <v>0.21592279855247293</v>
      </c>
      <c r="CG79" s="35"/>
      <c r="CH79" s="63">
        <f t="shared" si="140"/>
        <v>182034.99663526242</v>
      </c>
      <c r="CI79" s="63">
        <f>+SQRT(((AP79-CH79)^2+(AR79-CH79)^2)/2)</f>
        <v>29847.859910748943</v>
      </c>
      <c r="CJ79" s="62">
        <f t="shared" si="142"/>
        <v>0.16396770106000072</v>
      </c>
      <c r="CK79" s="35"/>
      <c r="CL79" s="34">
        <f t="shared" si="102"/>
        <v>176392.48810296578</v>
      </c>
      <c r="CM79" s="36">
        <f>+SQRT(((AT79-CL79)^2+(AV79-CL79)^2)/2)</f>
        <v>23263.149767855291</v>
      </c>
      <c r="CN79" s="37">
        <f t="shared" si="143"/>
        <v>0.13188288241773577</v>
      </c>
      <c r="CO79" s="35"/>
      <c r="CP79" s="34">
        <f t="shared" si="104"/>
        <v>184296.38764772358</v>
      </c>
      <c r="CQ79" s="36">
        <f>+SQRT(((AX79-CP79)^2+(AZ79-CP79)^2)/2)</f>
        <v>32550.851807613439</v>
      </c>
      <c r="CR79" s="37">
        <f t="shared" si="144"/>
        <v>0.17662229967216347</v>
      </c>
      <c r="CS79" s="35"/>
      <c r="CT79" s="34">
        <f t="shared" si="119"/>
        <v>192647.73240295358</v>
      </c>
      <c r="CU79" s="36">
        <f>+SQRT(((BB79-CT79)^2+(BD79-CT79)^2)/2)</f>
        <v>42855.485189937091</v>
      </c>
      <c r="CV79" s="37">
        <f t="shared" ref="CV79:CV141" si="153">+CU79/CT79</f>
        <v>0.222455175855888</v>
      </c>
    </row>
    <row r="80" spans="1:100" ht="16.5" x14ac:dyDescent="0.25">
      <c r="A80" s="171"/>
      <c r="B80" s="150"/>
      <c r="C80" s="151"/>
      <c r="D80" s="74" t="s">
        <v>20</v>
      </c>
      <c r="E80" s="16">
        <v>85000</v>
      </c>
      <c r="F80" s="16">
        <f t="shared" si="121"/>
        <v>16150</v>
      </c>
      <c r="G80" s="16">
        <v>101150</v>
      </c>
      <c r="H80" s="32">
        <f t="shared" si="122"/>
        <v>101150</v>
      </c>
      <c r="I80" s="16">
        <v>85000</v>
      </c>
      <c r="J80" s="16">
        <f t="shared" si="123"/>
        <v>16150</v>
      </c>
      <c r="K80" s="32">
        <f t="shared" si="124"/>
        <v>101150</v>
      </c>
      <c r="L80" s="16">
        <v>85000</v>
      </c>
      <c r="M80" s="16">
        <f t="shared" si="125"/>
        <v>16150</v>
      </c>
      <c r="N80" s="32">
        <f t="shared" si="110"/>
        <v>101150</v>
      </c>
      <c r="O80" s="16">
        <v>69690</v>
      </c>
      <c r="P80" s="17">
        <f t="shared" si="126"/>
        <v>13241.1</v>
      </c>
      <c r="Q80" s="60">
        <v>82110</v>
      </c>
      <c r="R80" s="29">
        <f t="shared" si="127"/>
        <v>82931.100000000006</v>
      </c>
      <c r="S80" s="16">
        <v>71084</v>
      </c>
      <c r="T80" s="17">
        <f t="shared" si="128"/>
        <v>13505.960000000001</v>
      </c>
      <c r="U80" s="29">
        <f t="shared" si="129"/>
        <v>84589.96</v>
      </c>
      <c r="V80" s="16">
        <v>73216</v>
      </c>
      <c r="W80" s="17">
        <f t="shared" si="130"/>
        <v>13911.04</v>
      </c>
      <c r="X80" s="29">
        <f t="shared" ref="X80:X141" si="154">+V80+W80</f>
        <v>87127.040000000008</v>
      </c>
      <c r="Y80" s="16">
        <v>160000</v>
      </c>
      <c r="Z80" s="17">
        <f t="shared" si="131"/>
        <v>30400</v>
      </c>
      <c r="AA80" s="17">
        <v>190400</v>
      </c>
      <c r="AB80" s="29">
        <f t="shared" si="106"/>
        <v>190400</v>
      </c>
      <c r="AC80" s="16">
        <v>160000</v>
      </c>
      <c r="AD80" s="17">
        <f t="shared" si="132"/>
        <v>30400</v>
      </c>
      <c r="AE80" s="29">
        <f t="shared" si="107"/>
        <v>190400</v>
      </c>
      <c r="AF80" s="16">
        <v>160000</v>
      </c>
      <c r="AG80" s="17">
        <f t="shared" si="133"/>
        <v>30400</v>
      </c>
      <c r="AH80" s="29">
        <f t="shared" si="111"/>
        <v>190400</v>
      </c>
      <c r="AI80" s="29">
        <f t="shared" si="86"/>
        <v>124827.03333333333</v>
      </c>
      <c r="AJ80" s="29">
        <f t="shared" si="87"/>
        <v>125379.98666666668</v>
      </c>
      <c r="AK80" s="29">
        <f t="shared" si="145"/>
        <v>126225.68000000001</v>
      </c>
      <c r="AL80" s="29">
        <f t="shared" si="88"/>
        <v>116891.6311601273</v>
      </c>
      <c r="AM80" s="29">
        <f t="shared" si="89"/>
        <v>117665.88083724785</v>
      </c>
      <c r="AN80" s="29">
        <f t="shared" si="146"/>
        <v>118830.68400748853</v>
      </c>
      <c r="AO80" s="35"/>
      <c r="AP80" s="61">
        <f t="shared" si="134"/>
        <v>101150</v>
      </c>
      <c r="AQ80" s="61">
        <f t="shared" si="135"/>
        <v>82110</v>
      </c>
      <c r="AR80" s="61">
        <f t="shared" si="136"/>
        <v>190400</v>
      </c>
      <c r="AS80" s="35"/>
      <c r="AT80" s="34">
        <f t="shared" si="90"/>
        <v>101150</v>
      </c>
      <c r="AU80" s="34">
        <f t="shared" ref="AU80:AU90" si="155">+R80</f>
        <v>82931.100000000006</v>
      </c>
      <c r="AV80" s="34">
        <f t="shared" si="108"/>
        <v>190400</v>
      </c>
      <c r="AW80" s="35"/>
      <c r="AX80" s="34">
        <f t="shared" si="92"/>
        <v>101150</v>
      </c>
      <c r="AY80" s="34">
        <f t="shared" ref="AY80:AY90" si="156">+U80</f>
        <v>84589.96</v>
      </c>
      <c r="AZ80" s="34">
        <f t="shared" si="109"/>
        <v>190400</v>
      </c>
      <c r="BA80" s="35"/>
      <c r="BB80" s="34">
        <f t="shared" si="112"/>
        <v>101150</v>
      </c>
      <c r="BC80" s="34">
        <f t="shared" ref="BC80" si="157">+X80</f>
        <v>87127.040000000008</v>
      </c>
      <c r="BD80" s="34">
        <f t="shared" si="114"/>
        <v>190400</v>
      </c>
      <c r="BE80" s="35"/>
      <c r="BF80" s="34">
        <f t="shared" si="137"/>
        <v>124553.33333333333</v>
      </c>
      <c r="BG80" s="30">
        <f t="shared" si="138"/>
        <v>47204.999970577504</v>
      </c>
      <c r="BH80" s="62">
        <f t="shared" si="139"/>
        <v>0.37899427263215896</v>
      </c>
      <c r="BI80" s="35"/>
      <c r="BJ80" s="34">
        <f t="shared" si="94"/>
        <v>124827.03333333333</v>
      </c>
      <c r="BK80" s="36">
        <f t="shared" si="95"/>
        <v>46959.859081300026</v>
      </c>
      <c r="BL80" s="37">
        <f t="shared" si="147"/>
        <v>0.37619943234491698</v>
      </c>
      <c r="BM80" s="35"/>
      <c r="BN80" s="34">
        <f t="shared" si="96"/>
        <v>125379.98666666668</v>
      </c>
      <c r="BO80" s="36">
        <f t="shared" si="97"/>
        <v>46470.494808358671</v>
      </c>
      <c r="BP80" s="37">
        <f t="shared" si="148"/>
        <v>0.37063726072889464</v>
      </c>
      <c r="BQ80" s="35"/>
      <c r="BR80" s="34">
        <f t="shared" si="115"/>
        <v>126225.68000000001</v>
      </c>
      <c r="BS80" s="36">
        <f t="shared" si="116"/>
        <v>45737.791539653488</v>
      </c>
      <c r="BT80" s="37">
        <f t="shared" si="149"/>
        <v>0.36234933762807603</v>
      </c>
      <c r="BV80" s="34">
        <f t="shared" si="98"/>
        <v>101150</v>
      </c>
      <c r="BW80" s="36">
        <f t="shared" ref="BW80:BW106" si="158">+SQRT(((AT80-BV80)^2+(AU80-BV80)^2+(AV80-BV80)^2)/3)</f>
        <v>52591.161542633126</v>
      </c>
      <c r="BX80" s="37">
        <f t="shared" si="150"/>
        <v>0.51993239290789051</v>
      </c>
      <c r="BY80" s="35"/>
      <c r="BZ80" s="34">
        <f t="shared" si="100"/>
        <v>101150</v>
      </c>
      <c r="CA80" s="36">
        <f t="shared" ref="CA80:CA106" si="159">+SQRT(((AX80-BZ80)^2+(AY80-BZ80)^2+(AZ80-BZ80)^2)/3)</f>
        <v>52408.006464666571</v>
      </c>
      <c r="CB80" s="37">
        <f t="shared" si="151"/>
        <v>0.51812166549349059</v>
      </c>
      <c r="CC80" s="35"/>
      <c r="CD80" s="34">
        <f t="shared" si="117"/>
        <v>101150</v>
      </c>
      <c r="CE80" s="36">
        <f t="shared" ref="CE80" si="160">+SQRT(((BB80-CD80)^2+(BC80-CD80)^2+(BD80-CD80)^2)/3)</f>
        <v>52160.668155107058</v>
      </c>
      <c r="CF80" s="37">
        <f t="shared" si="152"/>
        <v>0.51567640291751915</v>
      </c>
      <c r="CG80" s="35"/>
      <c r="CH80" s="63">
        <f t="shared" si="140"/>
        <v>116504.56994482143</v>
      </c>
      <c r="CI80" s="63">
        <f t="shared" si="141"/>
        <v>47886.267491907027</v>
      </c>
      <c r="CJ80" s="62">
        <f t="shared" si="142"/>
        <v>0.41102479940990116</v>
      </c>
      <c r="CK80" s="35"/>
      <c r="CL80" s="34">
        <f t="shared" si="102"/>
        <v>116891.6311601273</v>
      </c>
      <c r="CM80" s="36">
        <f t="shared" ref="CM80:CM106" si="161">+SQRT(((AT80-CL80)^2+(AU80-CL80)^2+(AV80-CL80)^2)/3)</f>
        <v>47625.61256914265</v>
      </c>
      <c r="CN80" s="37">
        <f t="shared" si="143"/>
        <v>0.40743389493728049</v>
      </c>
      <c r="CO80" s="35"/>
      <c r="CP80" s="34">
        <f t="shared" si="104"/>
        <v>117665.88083724785</v>
      </c>
      <c r="CQ80" s="36">
        <f t="shared" ref="CQ80:CQ106" si="162">+SQRT(((AX80-CP80)^2+(AY80-CP80)^2+(AZ80-CP80)^2)/3)</f>
        <v>47106.414812434639</v>
      </c>
      <c r="CR80" s="37">
        <f t="shared" si="144"/>
        <v>0.4003404765871843</v>
      </c>
      <c r="CS80" s="35"/>
      <c r="CT80" s="34">
        <f t="shared" si="119"/>
        <v>118830.68400748853</v>
      </c>
      <c r="CU80" s="36">
        <f t="shared" ref="CU80" si="163">+SQRT(((BB80-CT80)^2+(BC80-CT80)^2+(BD80-CT80)^2)/3)</f>
        <v>46331.755208000272</v>
      </c>
      <c r="CV80" s="37">
        <f t="shared" si="153"/>
        <v>0.38989723567593465</v>
      </c>
    </row>
    <row r="81" spans="1:100" ht="16.5" x14ac:dyDescent="0.25">
      <c r="A81" s="149" t="s">
        <v>56</v>
      </c>
      <c r="B81" s="150">
        <v>35</v>
      </c>
      <c r="C81" s="151" t="s">
        <v>57</v>
      </c>
      <c r="D81" s="74" t="s">
        <v>19</v>
      </c>
      <c r="E81" s="16">
        <v>2840375.5868544602</v>
      </c>
      <c r="F81" s="17">
        <f t="shared" si="121"/>
        <v>539671.3615023474</v>
      </c>
      <c r="G81" s="17">
        <v>3599750</v>
      </c>
      <c r="H81" s="29">
        <f t="shared" si="122"/>
        <v>3380046.9483568077</v>
      </c>
      <c r="I81" s="16">
        <v>3100624.9999999995</v>
      </c>
      <c r="J81" s="29">
        <f t="shared" si="123"/>
        <v>589118.74999999988</v>
      </c>
      <c r="K81" s="29">
        <f t="shared" si="124"/>
        <v>3689743.7499999995</v>
      </c>
      <c r="L81" s="16">
        <v>3388000.0000000005</v>
      </c>
      <c r="M81" s="17">
        <f t="shared" si="125"/>
        <v>643720.00000000012</v>
      </c>
      <c r="N81" s="26"/>
      <c r="O81" s="30">
        <v>656500</v>
      </c>
      <c r="P81" s="17">
        <f t="shared" si="126"/>
        <v>124735</v>
      </c>
      <c r="Q81" s="60">
        <v>773500</v>
      </c>
      <c r="R81" s="29">
        <f t="shared" si="127"/>
        <v>781235</v>
      </c>
      <c r="S81" s="30">
        <v>669630</v>
      </c>
      <c r="T81" s="17">
        <f t="shared" si="128"/>
        <v>127229.7</v>
      </c>
      <c r="U81" s="29">
        <f t="shared" si="129"/>
        <v>796859.7</v>
      </c>
      <c r="V81" s="30">
        <v>689719</v>
      </c>
      <c r="W81" s="17">
        <f t="shared" si="130"/>
        <v>131046.61</v>
      </c>
      <c r="X81" s="26"/>
      <c r="Y81" s="30">
        <v>1090000</v>
      </c>
      <c r="Z81" s="17">
        <f t="shared" si="131"/>
        <v>207100</v>
      </c>
      <c r="AA81" s="17">
        <v>1487500</v>
      </c>
      <c r="AB81" s="29">
        <f t="shared" si="106"/>
        <v>1297100</v>
      </c>
      <c r="AC81" s="30">
        <v>1090000</v>
      </c>
      <c r="AD81" s="17">
        <f t="shared" si="132"/>
        <v>207100</v>
      </c>
      <c r="AE81" s="29">
        <f t="shared" si="107"/>
        <v>1297100</v>
      </c>
      <c r="AF81" s="30">
        <v>1850000</v>
      </c>
      <c r="AG81" s="17">
        <f t="shared" si="133"/>
        <v>351500</v>
      </c>
      <c r="AH81" s="26"/>
      <c r="AI81" s="29">
        <f t="shared" si="86"/>
        <v>1819460.6494522691</v>
      </c>
      <c r="AJ81" s="29">
        <f t="shared" si="87"/>
        <v>1927901.1499999997</v>
      </c>
      <c r="AK81" s="26"/>
      <c r="AL81" s="29">
        <f t="shared" si="88"/>
        <v>1507391.1502874931</v>
      </c>
      <c r="AM81" s="29">
        <f t="shared" si="89"/>
        <v>1562369.8261811982</v>
      </c>
      <c r="AN81" s="26"/>
      <c r="AO81" s="35"/>
      <c r="AP81" s="61">
        <f t="shared" si="134"/>
        <v>3599750</v>
      </c>
      <c r="AQ81" s="61">
        <f t="shared" si="135"/>
        <v>773500</v>
      </c>
      <c r="AR81" s="61">
        <f t="shared" si="136"/>
        <v>1487500</v>
      </c>
      <c r="AS81" s="35"/>
      <c r="AT81" s="34">
        <f t="shared" si="90"/>
        <v>3380046.9483568077</v>
      </c>
      <c r="AU81" s="34">
        <f t="shared" si="155"/>
        <v>781235</v>
      </c>
      <c r="AV81" s="34">
        <f t="shared" si="108"/>
        <v>1297100</v>
      </c>
      <c r="AW81" s="35"/>
      <c r="AX81" s="34">
        <f t="shared" si="92"/>
        <v>3689743.7499999995</v>
      </c>
      <c r="AY81" s="34">
        <f t="shared" si="156"/>
        <v>796859.7</v>
      </c>
      <c r="AZ81" s="34">
        <f t="shared" si="109"/>
        <v>1297100</v>
      </c>
      <c r="BA81" s="35"/>
      <c r="BB81" s="22"/>
      <c r="BC81" s="22"/>
      <c r="BD81" s="22"/>
      <c r="BE81" s="35"/>
      <c r="BF81" s="34">
        <f t="shared" si="137"/>
        <v>1953583.3333333333</v>
      </c>
      <c r="BG81" s="30">
        <f t="shared" si="138"/>
        <v>1199957.6439284105</v>
      </c>
      <c r="BH81" s="62">
        <f t="shared" si="139"/>
        <v>0.61423417340532038</v>
      </c>
      <c r="BI81" s="35"/>
      <c r="BJ81" s="34">
        <f t="shared" si="94"/>
        <v>1819460.6494522691</v>
      </c>
      <c r="BK81" s="36">
        <f t="shared" si="95"/>
        <v>1123417.8123929596</v>
      </c>
      <c r="BL81" s="37">
        <f t="shared" si="147"/>
        <v>0.61744551207037845</v>
      </c>
      <c r="BM81" s="35"/>
      <c r="BN81" s="34">
        <f t="shared" si="96"/>
        <v>1927901.1499999997</v>
      </c>
      <c r="BO81" s="36">
        <f t="shared" si="97"/>
        <v>1262438.6717294671</v>
      </c>
      <c r="BP81" s="37">
        <f t="shared" si="148"/>
        <v>0.65482541557147123</v>
      </c>
      <c r="BQ81" s="35"/>
      <c r="BR81" s="22"/>
      <c r="BS81" s="27"/>
      <c r="BT81" s="28"/>
      <c r="BV81" s="34">
        <f t="shared" si="98"/>
        <v>1297100</v>
      </c>
      <c r="BW81" s="36">
        <f t="shared" si="158"/>
        <v>1238922.2046997056</v>
      </c>
      <c r="BX81" s="37">
        <f t="shared" si="150"/>
        <v>0.95514779484982315</v>
      </c>
      <c r="BY81" s="35"/>
      <c r="BZ81" s="34">
        <f t="shared" si="100"/>
        <v>1297100</v>
      </c>
      <c r="CA81" s="36">
        <f t="shared" si="159"/>
        <v>1411262.3748684663</v>
      </c>
      <c r="CB81" s="37">
        <f t="shared" si="151"/>
        <v>1.0880135493550738</v>
      </c>
      <c r="CC81" s="35"/>
      <c r="CD81" s="22"/>
      <c r="CE81" s="27"/>
      <c r="CF81" s="28"/>
      <c r="CG81" s="35"/>
      <c r="CH81" s="63">
        <f t="shared" si="140"/>
        <v>1605942.0787814611</v>
      </c>
      <c r="CI81" s="63">
        <f t="shared" si="141"/>
        <v>1249300.9201503943</v>
      </c>
      <c r="CJ81" s="62">
        <f t="shared" si="142"/>
        <v>0.77792402145557138</v>
      </c>
      <c r="CK81" s="35"/>
      <c r="CL81" s="34">
        <f t="shared" si="102"/>
        <v>1507391.1502874931</v>
      </c>
      <c r="CM81" s="36">
        <f t="shared" si="161"/>
        <v>1165956.6687963738</v>
      </c>
      <c r="CN81" s="37">
        <f t="shared" si="143"/>
        <v>0.7734931099827671</v>
      </c>
      <c r="CO81" s="35"/>
      <c r="CP81" s="34">
        <f t="shared" si="104"/>
        <v>1562369.8261811982</v>
      </c>
      <c r="CQ81" s="36">
        <f t="shared" si="162"/>
        <v>1314292.4136472777</v>
      </c>
      <c r="CR81" s="37">
        <f t="shared" si="144"/>
        <v>0.84121722758799022</v>
      </c>
      <c r="CS81" s="35"/>
      <c r="CT81" s="22"/>
      <c r="CU81" s="27"/>
      <c r="CV81" s="28"/>
    </row>
    <row r="82" spans="1:100" ht="16.5" x14ac:dyDescent="0.25">
      <c r="A82" s="149"/>
      <c r="B82" s="150"/>
      <c r="C82" s="151"/>
      <c r="D82" s="74" t="s">
        <v>20</v>
      </c>
      <c r="E82" s="16">
        <v>650000</v>
      </c>
      <c r="F82" s="16">
        <f t="shared" si="121"/>
        <v>123500</v>
      </c>
      <c r="G82" s="16">
        <v>776500</v>
      </c>
      <c r="H82" s="32">
        <f t="shared" si="122"/>
        <v>773500</v>
      </c>
      <c r="I82" s="16">
        <v>650000</v>
      </c>
      <c r="J82" s="16">
        <f t="shared" si="123"/>
        <v>123500</v>
      </c>
      <c r="K82" s="32">
        <f t="shared" si="124"/>
        <v>773500</v>
      </c>
      <c r="L82" s="16">
        <v>650000</v>
      </c>
      <c r="M82" s="16">
        <f t="shared" si="125"/>
        <v>123500</v>
      </c>
      <c r="N82" s="24"/>
      <c r="O82" s="30">
        <v>124230</v>
      </c>
      <c r="P82" s="17">
        <f t="shared" si="126"/>
        <v>23603.7</v>
      </c>
      <c r="Q82" s="60">
        <v>146370</v>
      </c>
      <c r="R82" s="29">
        <f t="shared" si="127"/>
        <v>147833.70000000001</v>
      </c>
      <c r="S82" s="30">
        <v>126715</v>
      </c>
      <c r="T82" s="17">
        <f t="shared" si="128"/>
        <v>24075.85</v>
      </c>
      <c r="U82" s="29">
        <f t="shared" si="129"/>
        <v>150790.85</v>
      </c>
      <c r="V82" s="30">
        <v>130516</v>
      </c>
      <c r="W82" s="17">
        <f t="shared" si="130"/>
        <v>24798.04</v>
      </c>
      <c r="X82" s="26"/>
      <c r="Y82" s="30">
        <v>420000</v>
      </c>
      <c r="Z82" s="17">
        <f t="shared" si="131"/>
        <v>79800</v>
      </c>
      <c r="AA82" s="17">
        <v>499800</v>
      </c>
      <c r="AB82" s="29">
        <f t="shared" si="106"/>
        <v>499800</v>
      </c>
      <c r="AC82" s="30">
        <v>420000</v>
      </c>
      <c r="AD82" s="17">
        <f t="shared" si="132"/>
        <v>79800</v>
      </c>
      <c r="AE82" s="29">
        <f t="shared" si="107"/>
        <v>499800</v>
      </c>
      <c r="AF82" s="30">
        <v>420000</v>
      </c>
      <c r="AG82" s="17">
        <f t="shared" si="133"/>
        <v>79800</v>
      </c>
      <c r="AH82" s="26"/>
      <c r="AI82" s="29">
        <f t="shared" si="86"/>
        <v>473711.23333333334</v>
      </c>
      <c r="AJ82" s="29">
        <f t="shared" si="87"/>
        <v>474696.95</v>
      </c>
      <c r="AK82" s="26"/>
      <c r="AL82" s="29">
        <f t="shared" si="88"/>
        <v>385191.47972588707</v>
      </c>
      <c r="AM82" s="29">
        <f t="shared" si="89"/>
        <v>387742.89901630883</v>
      </c>
      <c r="AN82" s="26"/>
      <c r="AO82" s="35"/>
      <c r="AP82" s="61">
        <f t="shared" si="134"/>
        <v>776500</v>
      </c>
      <c r="AQ82" s="61">
        <f t="shared" si="135"/>
        <v>146370</v>
      </c>
      <c r="AR82" s="61">
        <f t="shared" si="136"/>
        <v>499800</v>
      </c>
      <c r="AS82" s="35"/>
      <c r="AT82" s="34">
        <f t="shared" si="90"/>
        <v>773500</v>
      </c>
      <c r="AU82" s="34">
        <f t="shared" si="155"/>
        <v>147833.70000000001</v>
      </c>
      <c r="AV82" s="34">
        <f t="shared" si="108"/>
        <v>499800</v>
      </c>
      <c r="AW82" s="35"/>
      <c r="AX82" s="34">
        <f t="shared" si="92"/>
        <v>773500</v>
      </c>
      <c r="AY82" s="34">
        <f t="shared" si="156"/>
        <v>150790.85</v>
      </c>
      <c r="AZ82" s="34">
        <f t="shared" si="109"/>
        <v>499800</v>
      </c>
      <c r="BA82" s="35"/>
      <c r="BB82" s="22"/>
      <c r="BC82" s="22"/>
      <c r="BD82" s="22"/>
      <c r="BE82" s="35"/>
      <c r="BF82" s="34">
        <f t="shared" si="137"/>
        <v>474223.33333333331</v>
      </c>
      <c r="BG82" s="30">
        <f t="shared" si="138"/>
        <v>257884.4426396357</v>
      </c>
      <c r="BH82" s="62">
        <f t="shared" si="139"/>
        <v>0.54380378297068688</v>
      </c>
      <c r="BI82" s="35"/>
      <c r="BJ82" s="34">
        <f t="shared" si="94"/>
        <v>473711.23333333334</v>
      </c>
      <c r="BK82" s="36">
        <f t="shared" si="95"/>
        <v>256092.49311991857</v>
      </c>
      <c r="BL82" s="37">
        <f t="shared" si="147"/>
        <v>0.54060886696287314</v>
      </c>
      <c r="BM82" s="35"/>
      <c r="BN82" s="34">
        <f t="shared" si="96"/>
        <v>474696.95</v>
      </c>
      <c r="BO82" s="36">
        <f t="shared" si="97"/>
        <v>254838.89513822581</v>
      </c>
      <c r="BP82" s="37">
        <f t="shared" si="148"/>
        <v>0.53684544452671501</v>
      </c>
      <c r="BQ82" s="35"/>
      <c r="BR82" s="22"/>
      <c r="BS82" s="27"/>
      <c r="BT82" s="28"/>
      <c r="BV82" s="34">
        <f t="shared" si="98"/>
        <v>499800</v>
      </c>
      <c r="BW82" s="36">
        <f t="shared" si="158"/>
        <v>257417.92629605913</v>
      </c>
      <c r="BX82" s="37">
        <f t="shared" si="150"/>
        <v>0.51504186933985419</v>
      </c>
      <c r="BY82" s="35"/>
      <c r="BZ82" s="34">
        <f t="shared" si="100"/>
        <v>499800</v>
      </c>
      <c r="CA82" s="36">
        <f t="shared" si="159"/>
        <v>256072.30540332585</v>
      </c>
      <c r="CB82" s="37">
        <f t="shared" si="151"/>
        <v>0.51234955062690246</v>
      </c>
      <c r="CC82" s="35"/>
      <c r="CD82" s="22"/>
      <c r="CE82" s="27"/>
      <c r="CF82" s="28"/>
      <c r="CG82" s="35"/>
      <c r="CH82" s="63">
        <f t="shared" si="140"/>
        <v>384411.69775149832</v>
      </c>
      <c r="CI82" s="63">
        <f t="shared" si="141"/>
        <v>273076.02538750978</v>
      </c>
      <c r="CJ82" s="62">
        <f t="shared" si="142"/>
        <v>0.7103738699544957</v>
      </c>
      <c r="CK82" s="35"/>
      <c r="CL82" s="34">
        <f t="shared" si="102"/>
        <v>385191.47972588707</v>
      </c>
      <c r="CM82" s="36">
        <f t="shared" si="161"/>
        <v>270959.61287818989</v>
      </c>
      <c r="CN82" s="37">
        <f t="shared" si="143"/>
        <v>0.70344134577175033</v>
      </c>
      <c r="CO82" s="35"/>
      <c r="CP82" s="34">
        <f t="shared" si="104"/>
        <v>387742.89901630883</v>
      </c>
      <c r="CQ82" s="36">
        <f t="shared" si="162"/>
        <v>269265.42566350033</v>
      </c>
      <c r="CR82" s="37">
        <f t="shared" si="144"/>
        <v>0.69444321571489254</v>
      </c>
      <c r="CS82" s="35"/>
      <c r="CT82" s="22"/>
      <c r="CU82" s="27"/>
      <c r="CV82" s="28"/>
    </row>
    <row r="83" spans="1:100" ht="16.5" x14ac:dyDescent="0.25">
      <c r="A83" s="149"/>
      <c r="B83" s="150">
        <v>36</v>
      </c>
      <c r="C83" s="151" t="s">
        <v>58</v>
      </c>
      <c r="D83" s="74" t="s">
        <v>19</v>
      </c>
      <c r="E83" s="16">
        <v>516431.92488262913</v>
      </c>
      <c r="F83" s="17">
        <f t="shared" si="121"/>
        <v>98122.065727699533</v>
      </c>
      <c r="G83" s="17">
        <v>654500</v>
      </c>
      <c r="H83" s="29">
        <f t="shared" si="122"/>
        <v>614553.99061032862</v>
      </c>
      <c r="I83" s="16">
        <v>563750</v>
      </c>
      <c r="J83" s="29">
        <f t="shared" si="123"/>
        <v>107112.5</v>
      </c>
      <c r="K83" s="29">
        <f t="shared" si="124"/>
        <v>670862.5</v>
      </c>
      <c r="L83" s="16">
        <v>616000.00000000012</v>
      </c>
      <c r="M83" s="17">
        <f t="shared" si="125"/>
        <v>117040.00000000003</v>
      </c>
      <c r="N83" s="26"/>
      <c r="O83" s="30">
        <v>146450</v>
      </c>
      <c r="P83" s="17">
        <f t="shared" si="126"/>
        <v>27825.5</v>
      </c>
      <c r="Q83" s="60">
        <v>172550</v>
      </c>
      <c r="R83" s="29">
        <f t="shared" si="127"/>
        <v>174275.5</v>
      </c>
      <c r="S83" s="30">
        <v>149379</v>
      </c>
      <c r="T83" s="17">
        <f t="shared" si="128"/>
        <v>28382.010000000002</v>
      </c>
      <c r="U83" s="29">
        <f t="shared" si="129"/>
        <v>177761.01</v>
      </c>
      <c r="V83" s="30">
        <v>153860</v>
      </c>
      <c r="W83" s="17">
        <f t="shared" si="130"/>
        <v>29233.4</v>
      </c>
      <c r="X83" s="26"/>
      <c r="Y83" s="30">
        <v>520000</v>
      </c>
      <c r="Z83" s="17">
        <f t="shared" si="131"/>
        <v>98800</v>
      </c>
      <c r="AA83" s="17">
        <v>809200</v>
      </c>
      <c r="AB83" s="29">
        <f t="shared" si="106"/>
        <v>618800</v>
      </c>
      <c r="AC83" s="30">
        <v>590000</v>
      </c>
      <c r="AD83" s="17">
        <f t="shared" si="132"/>
        <v>112100</v>
      </c>
      <c r="AE83" s="29">
        <f t="shared" si="107"/>
        <v>702100</v>
      </c>
      <c r="AF83" s="30">
        <v>700000</v>
      </c>
      <c r="AG83" s="17">
        <f t="shared" si="133"/>
        <v>133000</v>
      </c>
      <c r="AH83" s="26"/>
      <c r="AI83" s="29">
        <f t="shared" si="86"/>
        <v>469209.83020344283</v>
      </c>
      <c r="AJ83" s="29">
        <f t="shared" si="87"/>
        <v>516907.83666666667</v>
      </c>
      <c r="AK83" s="26"/>
      <c r="AL83" s="29">
        <f t="shared" si="88"/>
        <v>404683.56002225442</v>
      </c>
      <c r="AM83" s="29">
        <f t="shared" si="89"/>
        <v>437478.11566917604</v>
      </c>
      <c r="AN83" s="26"/>
      <c r="AO83" s="35"/>
      <c r="AP83" s="61">
        <f t="shared" si="134"/>
        <v>654500</v>
      </c>
      <c r="AQ83" s="61">
        <f t="shared" si="135"/>
        <v>172550</v>
      </c>
      <c r="AR83" s="61">
        <f t="shared" si="136"/>
        <v>809200</v>
      </c>
      <c r="AS83" s="35"/>
      <c r="AT83" s="34">
        <f t="shared" si="90"/>
        <v>614553.99061032862</v>
      </c>
      <c r="AU83" s="34">
        <f t="shared" si="155"/>
        <v>174275.5</v>
      </c>
      <c r="AV83" s="34">
        <f t="shared" si="108"/>
        <v>618800</v>
      </c>
      <c r="AW83" s="35"/>
      <c r="AX83" s="34">
        <f t="shared" si="92"/>
        <v>670862.5</v>
      </c>
      <c r="AY83" s="34">
        <f t="shared" si="156"/>
        <v>177761.01</v>
      </c>
      <c r="AZ83" s="34">
        <f t="shared" si="109"/>
        <v>702100</v>
      </c>
      <c r="BA83" s="35"/>
      <c r="BB83" s="22"/>
      <c r="BC83" s="22"/>
      <c r="BD83" s="22"/>
      <c r="BE83" s="35"/>
      <c r="BF83" s="34">
        <f t="shared" si="137"/>
        <v>545416.66666666663</v>
      </c>
      <c r="BG83" s="30">
        <f t="shared" si="138"/>
        <v>271115.21023768146</v>
      </c>
      <c r="BH83" s="62">
        <f t="shared" si="139"/>
        <v>0.49707907148238012</v>
      </c>
      <c r="BI83" s="35"/>
      <c r="BJ83" s="34">
        <f t="shared" si="94"/>
        <v>469209.83020344283</v>
      </c>
      <c r="BK83" s="36">
        <f t="shared" si="95"/>
        <v>208557.26871109754</v>
      </c>
      <c r="BL83" s="37">
        <f t="shared" si="147"/>
        <v>0.44448614518726093</v>
      </c>
      <c r="BM83" s="35"/>
      <c r="BN83" s="34">
        <f t="shared" si="96"/>
        <v>516907.83666666667</v>
      </c>
      <c r="BO83" s="36">
        <f t="shared" si="97"/>
        <v>240151.85873403103</v>
      </c>
      <c r="BP83" s="37">
        <f t="shared" si="148"/>
        <v>0.46459318605551619</v>
      </c>
      <c r="BQ83" s="35"/>
      <c r="BR83" s="22"/>
      <c r="BS83" s="27"/>
      <c r="BT83" s="28"/>
      <c r="BV83" s="34">
        <f t="shared" si="98"/>
        <v>614553.99061032862</v>
      </c>
      <c r="BW83" s="36">
        <f t="shared" si="158"/>
        <v>254206.72551412851</v>
      </c>
      <c r="BX83" s="37">
        <f t="shared" si="150"/>
        <v>0.41364425160052998</v>
      </c>
      <c r="BY83" s="35"/>
      <c r="BZ83" s="34">
        <f t="shared" si="100"/>
        <v>670862.5</v>
      </c>
      <c r="CA83" s="36">
        <f t="shared" si="159"/>
        <v>285262.95521060919</v>
      </c>
      <c r="CB83" s="37">
        <f t="shared" si="151"/>
        <v>0.42521821567103418</v>
      </c>
      <c r="CC83" s="35"/>
      <c r="CD83" s="22"/>
      <c r="CE83" s="27"/>
      <c r="CF83" s="28"/>
      <c r="CG83" s="35"/>
      <c r="CH83" s="63">
        <f t="shared" si="140"/>
        <v>450429.50362424302</v>
      </c>
      <c r="CI83" s="63">
        <f t="shared" si="141"/>
        <v>287273.42091650283</v>
      </c>
      <c r="CJ83" s="62">
        <f t="shared" si="142"/>
        <v>0.63777665229529867</v>
      </c>
      <c r="CK83" s="35"/>
      <c r="CL83" s="34">
        <f t="shared" si="102"/>
        <v>404683.56002225442</v>
      </c>
      <c r="CM83" s="36">
        <f t="shared" si="161"/>
        <v>218311.18586945714</v>
      </c>
      <c r="CN83" s="37">
        <f t="shared" si="143"/>
        <v>0.53946146430423747</v>
      </c>
      <c r="CO83" s="35"/>
      <c r="CP83" s="34">
        <f t="shared" si="104"/>
        <v>437478.11566917604</v>
      </c>
      <c r="CQ83" s="36">
        <f t="shared" si="162"/>
        <v>252946.62644745677</v>
      </c>
      <c r="CR83" s="37">
        <f t="shared" si="144"/>
        <v>0.57819263955762479</v>
      </c>
      <c r="CS83" s="35"/>
      <c r="CT83" s="22"/>
      <c r="CU83" s="27"/>
      <c r="CV83" s="28"/>
    </row>
    <row r="84" spans="1:100" ht="16.5" x14ac:dyDescent="0.25">
      <c r="A84" s="149"/>
      <c r="B84" s="150"/>
      <c r="C84" s="151"/>
      <c r="D84" s="74" t="s">
        <v>20</v>
      </c>
      <c r="E84" s="16">
        <v>85000</v>
      </c>
      <c r="F84" s="16">
        <f t="shared" si="121"/>
        <v>16150</v>
      </c>
      <c r="G84" s="16">
        <v>101150</v>
      </c>
      <c r="H84" s="32">
        <f t="shared" si="122"/>
        <v>101150</v>
      </c>
      <c r="I84" s="16">
        <v>85000</v>
      </c>
      <c r="J84" s="16">
        <f t="shared" si="123"/>
        <v>16150</v>
      </c>
      <c r="K84" s="32">
        <f t="shared" si="124"/>
        <v>101150</v>
      </c>
      <c r="L84" s="16">
        <v>85000</v>
      </c>
      <c r="M84" s="16">
        <f t="shared" si="125"/>
        <v>16150</v>
      </c>
      <c r="N84" s="24"/>
      <c r="O84" s="30">
        <v>87870</v>
      </c>
      <c r="P84" s="17">
        <f t="shared" si="126"/>
        <v>16695.3</v>
      </c>
      <c r="Q84" s="60">
        <v>103530</v>
      </c>
      <c r="R84" s="29">
        <f t="shared" si="127"/>
        <v>104565.3</v>
      </c>
      <c r="S84" s="30">
        <v>89627</v>
      </c>
      <c r="T84" s="17">
        <f t="shared" si="128"/>
        <v>17029.13</v>
      </c>
      <c r="U84" s="29">
        <f t="shared" si="129"/>
        <v>106656.13</v>
      </c>
      <c r="V84" s="30">
        <v>92316</v>
      </c>
      <c r="W84" s="17">
        <f t="shared" si="130"/>
        <v>17540.04</v>
      </c>
      <c r="X84" s="26"/>
      <c r="Y84" s="30">
        <v>120000</v>
      </c>
      <c r="Z84" s="17">
        <f t="shared" si="131"/>
        <v>22800</v>
      </c>
      <c r="AA84" s="17">
        <v>142800</v>
      </c>
      <c r="AB84" s="29">
        <f t="shared" si="106"/>
        <v>142800</v>
      </c>
      <c r="AC84" s="30">
        <v>120000</v>
      </c>
      <c r="AD84" s="17">
        <f t="shared" si="132"/>
        <v>22800</v>
      </c>
      <c r="AE84" s="29">
        <f t="shared" si="107"/>
        <v>142800</v>
      </c>
      <c r="AF84" s="30">
        <v>120000</v>
      </c>
      <c r="AG84" s="17">
        <f t="shared" si="133"/>
        <v>22800</v>
      </c>
      <c r="AH84" s="26"/>
      <c r="AI84" s="29">
        <f t="shared" si="86"/>
        <v>116171.76666666666</v>
      </c>
      <c r="AJ84" s="29">
        <f t="shared" si="87"/>
        <v>116868.71</v>
      </c>
      <c r="AK84" s="26"/>
      <c r="AL84" s="29">
        <f t="shared" si="88"/>
        <v>114734.46479401055</v>
      </c>
      <c r="AM84" s="29">
        <f t="shared" si="89"/>
        <v>115494.14601661763</v>
      </c>
      <c r="AN84" s="26"/>
      <c r="AO84" s="35"/>
      <c r="AP84" s="61">
        <f t="shared" si="134"/>
        <v>101150</v>
      </c>
      <c r="AQ84" s="61">
        <f t="shared" si="135"/>
        <v>103530</v>
      </c>
      <c r="AR84" s="61">
        <f t="shared" si="136"/>
        <v>142800</v>
      </c>
      <c r="AS84" s="35"/>
      <c r="AT84" s="34">
        <f t="shared" si="90"/>
        <v>101150</v>
      </c>
      <c r="AU84" s="34">
        <f t="shared" si="155"/>
        <v>104565.3</v>
      </c>
      <c r="AV84" s="34">
        <f t="shared" si="108"/>
        <v>142800</v>
      </c>
      <c r="AW84" s="35"/>
      <c r="AX84" s="34">
        <f t="shared" si="92"/>
        <v>101150</v>
      </c>
      <c r="AY84" s="34">
        <f t="shared" si="156"/>
        <v>106656.13</v>
      </c>
      <c r="AZ84" s="34">
        <f t="shared" si="109"/>
        <v>142800</v>
      </c>
      <c r="BA84" s="35"/>
      <c r="BB84" s="22"/>
      <c r="BC84" s="22"/>
      <c r="BD84" s="22"/>
      <c r="BE84" s="35"/>
      <c r="BF84" s="34">
        <f t="shared" si="137"/>
        <v>115826.66666666667</v>
      </c>
      <c r="BG84" s="30">
        <f t="shared" si="138"/>
        <v>19097.759612641014</v>
      </c>
      <c r="BH84" s="62">
        <f t="shared" si="139"/>
        <v>0.16488223448233866</v>
      </c>
      <c r="BI84" s="35"/>
      <c r="BJ84" s="34">
        <f t="shared" si="94"/>
        <v>116171.76666666666</v>
      </c>
      <c r="BK84" s="36">
        <f t="shared" si="95"/>
        <v>18880.557484059842</v>
      </c>
      <c r="BL84" s="37">
        <f t="shared" si="147"/>
        <v>0.16252277145990299</v>
      </c>
      <c r="BM84" s="35"/>
      <c r="BN84" s="34">
        <f t="shared" si="96"/>
        <v>116868.71</v>
      </c>
      <c r="BO84" s="36">
        <f t="shared" si="97"/>
        <v>18473.462366185384</v>
      </c>
      <c r="BP84" s="37">
        <f t="shared" si="148"/>
        <v>0.15807021713669453</v>
      </c>
      <c r="BQ84" s="35"/>
      <c r="BR84" s="22"/>
      <c r="BS84" s="27"/>
      <c r="BT84" s="28"/>
      <c r="BV84" s="34">
        <f t="shared" si="98"/>
        <v>104565.3</v>
      </c>
      <c r="BW84" s="36">
        <f t="shared" si="158"/>
        <v>22162.705597316704</v>
      </c>
      <c r="BX84" s="37">
        <f t="shared" si="150"/>
        <v>0.21195086321482082</v>
      </c>
      <c r="BY84" s="35"/>
      <c r="BZ84" s="34">
        <f t="shared" si="100"/>
        <v>106656.13</v>
      </c>
      <c r="CA84" s="36">
        <f t="shared" si="159"/>
        <v>21108.424906924407</v>
      </c>
      <c r="CB84" s="37">
        <f t="shared" si="151"/>
        <v>0.19791103340168451</v>
      </c>
      <c r="CC84" s="35"/>
      <c r="CD84" s="22"/>
      <c r="CE84" s="27"/>
      <c r="CF84" s="28"/>
      <c r="CG84" s="35"/>
      <c r="CH84" s="63">
        <f t="shared" si="140"/>
        <v>114354.54656599129</v>
      </c>
      <c r="CI84" s="63">
        <f t="shared" si="141"/>
        <v>19154.413585725739</v>
      </c>
      <c r="CJ84" s="62">
        <f t="shared" si="142"/>
        <v>0.16750023642192646</v>
      </c>
      <c r="CK84" s="35"/>
      <c r="CL84" s="34">
        <f t="shared" si="102"/>
        <v>114734.46479401055</v>
      </c>
      <c r="CM84" s="36">
        <f t="shared" si="161"/>
        <v>18935.186494514113</v>
      </c>
      <c r="CN84" s="37">
        <f t="shared" si="143"/>
        <v>0.16503486139504422</v>
      </c>
      <c r="CO84" s="35"/>
      <c r="CP84" s="34">
        <f t="shared" si="104"/>
        <v>115494.14601661763</v>
      </c>
      <c r="CQ84" s="36">
        <f t="shared" si="162"/>
        <v>18524.530707666487</v>
      </c>
      <c r="CR84" s="37">
        <f t="shared" si="144"/>
        <v>0.16039367661977538</v>
      </c>
      <c r="CS84" s="35"/>
      <c r="CT84" s="22"/>
      <c r="CU84" s="27"/>
      <c r="CV84" s="28"/>
    </row>
    <row r="85" spans="1:100" ht="16.5" x14ac:dyDescent="0.25">
      <c r="A85" s="149"/>
      <c r="B85" s="150">
        <v>37</v>
      </c>
      <c r="C85" s="151" t="s">
        <v>59</v>
      </c>
      <c r="D85" s="74" t="s">
        <v>19</v>
      </c>
      <c r="E85" s="16">
        <v>704225.35211267613</v>
      </c>
      <c r="F85" s="17">
        <f t="shared" si="121"/>
        <v>133802.81690140846</v>
      </c>
      <c r="G85" s="17">
        <v>892500</v>
      </c>
      <c r="H85" s="29">
        <f t="shared" si="122"/>
        <v>838028.16901408462</v>
      </c>
      <c r="I85" s="16">
        <v>768749.99999999988</v>
      </c>
      <c r="J85" s="29">
        <f t="shared" si="123"/>
        <v>146062.49999999997</v>
      </c>
      <c r="K85" s="29">
        <f t="shared" si="124"/>
        <v>914812.49999999988</v>
      </c>
      <c r="L85" s="16">
        <v>840000.00000000012</v>
      </c>
      <c r="M85" s="17">
        <f t="shared" si="125"/>
        <v>159600.00000000003</v>
      </c>
      <c r="N85" s="26"/>
      <c r="O85" s="30">
        <v>280780</v>
      </c>
      <c r="P85" s="17">
        <f t="shared" si="126"/>
        <v>53348.2</v>
      </c>
      <c r="Q85" s="60">
        <v>330820</v>
      </c>
      <c r="R85" s="29">
        <f t="shared" si="127"/>
        <v>334128.2</v>
      </c>
      <c r="S85" s="30">
        <v>286396</v>
      </c>
      <c r="T85" s="17">
        <f t="shared" si="128"/>
        <v>54415.24</v>
      </c>
      <c r="U85" s="29">
        <f t="shared" si="129"/>
        <v>340811.24</v>
      </c>
      <c r="V85" s="30">
        <v>294987</v>
      </c>
      <c r="W85" s="17">
        <f t="shared" si="130"/>
        <v>56047.53</v>
      </c>
      <c r="X85" s="26"/>
      <c r="Y85" s="30">
        <v>680000</v>
      </c>
      <c r="Z85" s="17">
        <f t="shared" si="131"/>
        <v>129200</v>
      </c>
      <c r="AA85" s="17">
        <v>606900</v>
      </c>
      <c r="AB85" s="29">
        <f t="shared" si="106"/>
        <v>809200</v>
      </c>
      <c r="AC85" s="30">
        <v>690000</v>
      </c>
      <c r="AD85" s="17">
        <f t="shared" si="132"/>
        <v>131100</v>
      </c>
      <c r="AE85" s="29">
        <f t="shared" si="107"/>
        <v>821100</v>
      </c>
      <c r="AF85" s="30">
        <v>680000</v>
      </c>
      <c r="AG85" s="17">
        <f t="shared" si="133"/>
        <v>129200</v>
      </c>
      <c r="AH85" s="26"/>
      <c r="AI85" s="29">
        <f t="shared" si="86"/>
        <v>660452.12300469482</v>
      </c>
      <c r="AJ85" s="29">
        <f t="shared" si="87"/>
        <v>692241.24666666659</v>
      </c>
      <c r="AK85" s="26"/>
      <c r="AL85" s="29">
        <f t="shared" si="88"/>
        <v>609643.39659846015</v>
      </c>
      <c r="AM85" s="29">
        <f t="shared" si="89"/>
        <v>634961.43760249869</v>
      </c>
      <c r="AN85" s="26"/>
      <c r="AO85" s="35"/>
      <c r="AP85" s="61">
        <f t="shared" si="134"/>
        <v>892500</v>
      </c>
      <c r="AQ85" s="61">
        <f t="shared" si="135"/>
        <v>330820</v>
      </c>
      <c r="AR85" s="61">
        <f t="shared" si="136"/>
        <v>606900</v>
      </c>
      <c r="AS85" s="35"/>
      <c r="AT85" s="34">
        <f t="shared" si="90"/>
        <v>838028.16901408462</v>
      </c>
      <c r="AU85" s="34">
        <f t="shared" si="155"/>
        <v>334128.2</v>
      </c>
      <c r="AV85" s="34">
        <f t="shared" si="108"/>
        <v>809200</v>
      </c>
      <c r="AW85" s="35"/>
      <c r="AX85" s="34">
        <f t="shared" si="92"/>
        <v>914812.49999999988</v>
      </c>
      <c r="AY85" s="34">
        <f t="shared" si="156"/>
        <v>340811.24</v>
      </c>
      <c r="AZ85" s="34">
        <f t="shared" si="109"/>
        <v>821100</v>
      </c>
      <c r="BA85" s="35"/>
      <c r="BB85" s="22"/>
      <c r="BC85" s="22"/>
      <c r="BD85" s="22"/>
      <c r="BE85" s="35"/>
      <c r="BF85" s="34">
        <f t="shared" si="137"/>
        <v>610073.33333333337</v>
      </c>
      <c r="BG85" s="30">
        <f t="shared" si="138"/>
        <v>229315.87840550617</v>
      </c>
      <c r="BH85" s="62">
        <f t="shared" si="139"/>
        <v>0.37588248145934283</v>
      </c>
      <c r="BI85" s="35"/>
      <c r="BJ85" s="34">
        <f t="shared" si="94"/>
        <v>660452.12300469482</v>
      </c>
      <c r="BK85" s="36">
        <f t="shared" si="95"/>
        <v>231045.80047551426</v>
      </c>
      <c r="BL85" s="37">
        <f t="shared" si="147"/>
        <v>0.34982974908821951</v>
      </c>
      <c r="BM85" s="35"/>
      <c r="BN85" s="34">
        <f t="shared" si="96"/>
        <v>692241.24666666659</v>
      </c>
      <c r="BO85" s="36">
        <f t="shared" si="97"/>
        <v>251426.32499848082</v>
      </c>
      <c r="BP85" s="37">
        <f t="shared" si="148"/>
        <v>0.36320621778775569</v>
      </c>
      <c r="BQ85" s="35"/>
      <c r="BR85" s="22"/>
      <c r="BS85" s="27"/>
      <c r="BT85" s="28"/>
      <c r="BV85" s="34">
        <f t="shared" si="98"/>
        <v>809200</v>
      </c>
      <c r="BW85" s="36">
        <f t="shared" si="158"/>
        <v>274787.35929438518</v>
      </c>
      <c r="BX85" s="37">
        <f t="shared" si="150"/>
        <v>0.33957904015618534</v>
      </c>
      <c r="BY85" s="35"/>
      <c r="BZ85" s="34">
        <f t="shared" si="100"/>
        <v>821100</v>
      </c>
      <c r="CA85" s="36">
        <f t="shared" si="159"/>
        <v>282523.93741568614</v>
      </c>
      <c r="CB85" s="37">
        <f t="shared" si="151"/>
        <v>0.34407981660660836</v>
      </c>
      <c r="CC85" s="35"/>
      <c r="CD85" s="22"/>
      <c r="CE85" s="27"/>
      <c r="CF85" s="28"/>
      <c r="CG85" s="35"/>
      <c r="CH85" s="63">
        <f t="shared" si="140"/>
        <v>563774.8609570819</v>
      </c>
      <c r="CI85" s="63">
        <f t="shared" si="141"/>
        <v>233942.985860366</v>
      </c>
      <c r="CJ85" s="62">
        <f t="shared" si="142"/>
        <v>0.41495817224488696</v>
      </c>
      <c r="CK85" s="35"/>
      <c r="CL85" s="34">
        <f t="shared" si="102"/>
        <v>609643.39659846015</v>
      </c>
      <c r="CM85" s="36">
        <f t="shared" si="161"/>
        <v>236566.4570398659</v>
      </c>
      <c r="CN85" s="37">
        <f t="shared" si="143"/>
        <v>0.388040710946435</v>
      </c>
      <c r="CO85" s="35"/>
      <c r="CP85" s="34">
        <f t="shared" si="104"/>
        <v>634961.43760249869</v>
      </c>
      <c r="CQ85" s="36">
        <f t="shared" si="162"/>
        <v>257868.51965424011</v>
      </c>
      <c r="CR85" s="37">
        <f t="shared" si="144"/>
        <v>0.40611681967318475</v>
      </c>
      <c r="CS85" s="35"/>
      <c r="CT85" s="22"/>
      <c r="CU85" s="27"/>
      <c r="CV85" s="28"/>
    </row>
    <row r="86" spans="1:100" ht="16.5" x14ac:dyDescent="0.25">
      <c r="A86" s="149"/>
      <c r="B86" s="150"/>
      <c r="C86" s="151"/>
      <c r="D86" s="74" t="s">
        <v>20</v>
      </c>
      <c r="E86" s="16">
        <v>100000</v>
      </c>
      <c r="F86" s="16">
        <f t="shared" si="121"/>
        <v>19000</v>
      </c>
      <c r="G86" s="16">
        <v>119000</v>
      </c>
      <c r="H86" s="32">
        <f t="shared" si="122"/>
        <v>119000</v>
      </c>
      <c r="I86" s="16">
        <v>100000</v>
      </c>
      <c r="J86" s="16">
        <f t="shared" si="123"/>
        <v>19000</v>
      </c>
      <c r="K86" s="32">
        <f t="shared" si="124"/>
        <v>119000</v>
      </c>
      <c r="L86" s="16">
        <v>100000</v>
      </c>
      <c r="M86" s="16">
        <f t="shared" si="125"/>
        <v>19000</v>
      </c>
      <c r="N86" s="24"/>
      <c r="O86" s="30">
        <v>124230</v>
      </c>
      <c r="P86" s="17">
        <f t="shared" si="126"/>
        <v>23603.7</v>
      </c>
      <c r="Q86" s="60">
        <v>146370</v>
      </c>
      <c r="R86" s="29">
        <f t="shared" si="127"/>
        <v>147833.70000000001</v>
      </c>
      <c r="S86" s="30">
        <v>126715</v>
      </c>
      <c r="T86" s="17">
        <f t="shared" si="128"/>
        <v>24075.85</v>
      </c>
      <c r="U86" s="29">
        <f t="shared" si="129"/>
        <v>150790.85</v>
      </c>
      <c r="V86" s="30">
        <v>130516</v>
      </c>
      <c r="W86" s="17">
        <f t="shared" si="130"/>
        <v>24798.04</v>
      </c>
      <c r="X86" s="26"/>
      <c r="Y86" s="30">
        <v>160000</v>
      </c>
      <c r="Z86" s="17">
        <f t="shared" si="131"/>
        <v>30400</v>
      </c>
      <c r="AA86" s="17">
        <v>190400</v>
      </c>
      <c r="AB86" s="29">
        <f t="shared" si="106"/>
        <v>190400</v>
      </c>
      <c r="AC86" s="30">
        <v>160000</v>
      </c>
      <c r="AD86" s="17">
        <f t="shared" si="132"/>
        <v>30400</v>
      </c>
      <c r="AE86" s="29">
        <f t="shared" si="107"/>
        <v>190400</v>
      </c>
      <c r="AF86" s="30">
        <v>160000</v>
      </c>
      <c r="AG86" s="17">
        <f t="shared" si="133"/>
        <v>30400</v>
      </c>
      <c r="AH86" s="26"/>
      <c r="AI86" s="29">
        <f t="shared" si="86"/>
        <v>152411.23333333334</v>
      </c>
      <c r="AJ86" s="29">
        <f t="shared" si="87"/>
        <v>153396.94999999998</v>
      </c>
      <c r="AK86" s="26"/>
      <c r="AL86" s="29">
        <f t="shared" si="88"/>
        <v>149622.11312237257</v>
      </c>
      <c r="AM86" s="29">
        <f t="shared" si="89"/>
        <v>150613.17540123127</v>
      </c>
      <c r="AN86" s="26"/>
      <c r="AO86" s="35"/>
      <c r="AP86" s="61">
        <f t="shared" si="134"/>
        <v>119000</v>
      </c>
      <c r="AQ86" s="61">
        <f t="shared" si="135"/>
        <v>146370</v>
      </c>
      <c r="AR86" s="61">
        <f t="shared" si="136"/>
        <v>190400</v>
      </c>
      <c r="AS86" s="35"/>
      <c r="AT86" s="34">
        <f t="shared" si="90"/>
        <v>119000</v>
      </c>
      <c r="AU86" s="34">
        <f t="shared" si="155"/>
        <v>147833.70000000001</v>
      </c>
      <c r="AV86" s="34">
        <f t="shared" si="108"/>
        <v>190400</v>
      </c>
      <c r="AW86" s="35"/>
      <c r="AX86" s="34">
        <f t="shared" si="92"/>
        <v>119000</v>
      </c>
      <c r="AY86" s="34">
        <f t="shared" si="156"/>
        <v>150790.85</v>
      </c>
      <c r="AZ86" s="34">
        <f t="shared" si="109"/>
        <v>190400</v>
      </c>
      <c r="BA86" s="35"/>
      <c r="BB86" s="22"/>
      <c r="BC86" s="22"/>
      <c r="BD86" s="22"/>
      <c r="BE86" s="35"/>
      <c r="BF86" s="34">
        <f t="shared" si="137"/>
        <v>151923.33333333334</v>
      </c>
      <c r="BG86" s="30">
        <f t="shared" si="138"/>
        <v>29412.23819357438</v>
      </c>
      <c r="BH86" s="62">
        <f t="shared" si="139"/>
        <v>0.19359921579025197</v>
      </c>
      <c r="BI86" s="35"/>
      <c r="BJ86" s="34">
        <f t="shared" si="94"/>
        <v>152411.23333333334</v>
      </c>
      <c r="BK86" s="36">
        <f t="shared" si="95"/>
        <v>29328.090727302544</v>
      </c>
      <c r="BL86" s="37">
        <f t="shared" si="147"/>
        <v>0.19242735647417858</v>
      </c>
      <c r="BM86" s="35"/>
      <c r="BN86" s="34">
        <f t="shared" si="96"/>
        <v>153396.94999999998</v>
      </c>
      <c r="BO86" s="36">
        <f t="shared" si="97"/>
        <v>29207.120340851889</v>
      </c>
      <c r="BP86" s="37">
        <f t="shared" si="148"/>
        <v>0.19040222338743953</v>
      </c>
      <c r="BQ86" s="35"/>
      <c r="BR86" s="22"/>
      <c r="BS86" s="27"/>
      <c r="BT86" s="28"/>
      <c r="BV86" s="34">
        <f t="shared" si="98"/>
        <v>147833.70000000001</v>
      </c>
      <c r="BW86" s="36">
        <f t="shared" si="158"/>
        <v>29683.172288801386</v>
      </c>
      <c r="BX86" s="37">
        <f t="shared" si="150"/>
        <v>0.20078758962808468</v>
      </c>
      <c r="BY86" s="35"/>
      <c r="BZ86" s="34">
        <f t="shared" si="100"/>
        <v>150790.85</v>
      </c>
      <c r="CA86" s="36">
        <f t="shared" si="159"/>
        <v>29323.15869436647</v>
      </c>
      <c r="CB86" s="37">
        <f t="shared" si="151"/>
        <v>0.19446245375211074</v>
      </c>
      <c r="CC86" s="35"/>
      <c r="CD86" s="22"/>
      <c r="CE86" s="27"/>
      <c r="CF86" s="28"/>
      <c r="CG86" s="35"/>
      <c r="CH86" s="63">
        <f t="shared" si="140"/>
        <v>149126.67203418686</v>
      </c>
      <c r="CI86" s="63">
        <f t="shared" si="141"/>
        <v>29544.8992209772</v>
      </c>
      <c r="CJ86" s="62">
        <f t="shared" si="142"/>
        <v>0.1981194833758787</v>
      </c>
      <c r="CK86" s="35"/>
      <c r="CL86" s="34">
        <f t="shared" si="102"/>
        <v>149622.11312237257</v>
      </c>
      <c r="CM86" s="36">
        <f t="shared" si="161"/>
        <v>29460.415768622119</v>
      </c>
      <c r="CN86" s="37">
        <f t="shared" si="143"/>
        <v>0.19689880829665268</v>
      </c>
      <c r="CO86" s="35"/>
      <c r="CP86" s="34">
        <f t="shared" si="104"/>
        <v>150613.17540123127</v>
      </c>
      <c r="CQ86" s="36">
        <f t="shared" si="162"/>
        <v>29339.48328825424</v>
      </c>
      <c r="CR86" s="37">
        <f t="shared" si="144"/>
        <v>0.19480024380399849</v>
      </c>
      <c r="CS86" s="35"/>
      <c r="CT86" s="22"/>
      <c r="CU86" s="27"/>
      <c r="CV86" s="28"/>
    </row>
    <row r="87" spans="1:100" ht="16.5" x14ac:dyDescent="0.25">
      <c r="A87" s="149"/>
      <c r="B87" s="150">
        <v>38</v>
      </c>
      <c r="C87" s="151" t="s">
        <v>60</v>
      </c>
      <c r="D87" s="74" t="s">
        <v>19</v>
      </c>
      <c r="E87" s="16">
        <v>798122.06572769955</v>
      </c>
      <c r="F87" s="17">
        <f t="shared" si="121"/>
        <v>151643.19248826292</v>
      </c>
      <c r="G87" s="17">
        <v>1011500</v>
      </c>
      <c r="H87" s="29">
        <f t="shared" si="122"/>
        <v>949765.25821596244</v>
      </c>
      <c r="I87" s="16">
        <v>871249.99999999988</v>
      </c>
      <c r="J87" s="29">
        <f t="shared" si="123"/>
        <v>165537.49999999997</v>
      </c>
      <c r="K87" s="29">
        <f t="shared" si="124"/>
        <v>1036787.4999999999</v>
      </c>
      <c r="L87" s="16">
        <v>952000.00000000012</v>
      </c>
      <c r="M87" s="17">
        <f t="shared" si="125"/>
        <v>180880.00000000003</v>
      </c>
      <c r="N87" s="26"/>
      <c r="O87" s="30">
        <v>300980</v>
      </c>
      <c r="P87" s="17">
        <f t="shared" si="126"/>
        <v>57186.2</v>
      </c>
      <c r="Q87" s="60">
        <v>354620</v>
      </c>
      <c r="R87" s="29">
        <f t="shared" si="127"/>
        <v>358166.2</v>
      </c>
      <c r="S87" s="30">
        <v>307000</v>
      </c>
      <c r="T87" s="17">
        <f t="shared" si="128"/>
        <v>58330</v>
      </c>
      <c r="U87" s="29">
        <f t="shared" si="129"/>
        <v>365330</v>
      </c>
      <c r="V87" s="30">
        <v>316210</v>
      </c>
      <c r="W87" s="17">
        <f t="shared" si="130"/>
        <v>60079.9</v>
      </c>
      <c r="X87" s="26"/>
      <c r="Y87" s="30">
        <v>680000</v>
      </c>
      <c r="Z87" s="17">
        <f t="shared" si="131"/>
        <v>129200</v>
      </c>
      <c r="AA87" s="17">
        <v>892500</v>
      </c>
      <c r="AB87" s="29">
        <f t="shared" si="106"/>
        <v>809200</v>
      </c>
      <c r="AC87" s="30">
        <v>680000</v>
      </c>
      <c r="AD87" s="17">
        <f t="shared" si="132"/>
        <v>129200</v>
      </c>
      <c r="AE87" s="29">
        <f t="shared" si="107"/>
        <v>809200</v>
      </c>
      <c r="AF87" s="30">
        <v>750000</v>
      </c>
      <c r="AG87" s="17">
        <f t="shared" si="133"/>
        <v>142500</v>
      </c>
      <c r="AH87" s="26"/>
      <c r="AI87" s="29">
        <f t="shared" si="86"/>
        <v>705710.48607198743</v>
      </c>
      <c r="AJ87" s="29">
        <f t="shared" si="87"/>
        <v>737105.83333333337</v>
      </c>
      <c r="AK87" s="26"/>
      <c r="AL87" s="29">
        <f t="shared" si="88"/>
        <v>650507.41430341941</v>
      </c>
      <c r="AM87" s="29">
        <f t="shared" si="89"/>
        <v>674233.49077348213</v>
      </c>
      <c r="AN87" s="26"/>
      <c r="AO87" s="35"/>
      <c r="AP87" s="61">
        <f t="shared" si="134"/>
        <v>1011500</v>
      </c>
      <c r="AQ87" s="61">
        <f t="shared" si="135"/>
        <v>354620</v>
      </c>
      <c r="AR87" s="61">
        <f t="shared" si="136"/>
        <v>892500</v>
      </c>
      <c r="AS87" s="35"/>
      <c r="AT87" s="34">
        <f t="shared" si="90"/>
        <v>949765.25821596244</v>
      </c>
      <c r="AU87" s="34">
        <f t="shared" si="155"/>
        <v>358166.2</v>
      </c>
      <c r="AV87" s="34">
        <f t="shared" si="108"/>
        <v>809200</v>
      </c>
      <c r="AW87" s="35"/>
      <c r="AX87" s="34">
        <f t="shared" si="92"/>
        <v>1036787.4999999999</v>
      </c>
      <c r="AY87" s="34">
        <f t="shared" si="156"/>
        <v>365330</v>
      </c>
      <c r="AZ87" s="34">
        <f t="shared" si="109"/>
        <v>809200</v>
      </c>
      <c r="BA87" s="35"/>
      <c r="BB87" s="22"/>
      <c r="BC87" s="22"/>
      <c r="BD87" s="22"/>
      <c r="BE87" s="35"/>
      <c r="BF87" s="34">
        <f t="shared" si="137"/>
        <v>752873.33333333337</v>
      </c>
      <c r="BG87" s="30">
        <f t="shared" si="138"/>
        <v>285767.43240303337</v>
      </c>
      <c r="BH87" s="62">
        <f t="shared" si="139"/>
        <v>0.37956907191519601</v>
      </c>
      <c r="BI87" s="35"/>
      <c r="BJ87" s="34">
        <f t="shared" si="94"/>
        <v>705710.48607198743</v>
      </c>
      <c r="BK87" s="36">
        <f t="shared" si="95"/>
        <v>252362.06931086915</v>
      </c>
      <c r="BL87" s="37">
        <f t="shared" si="147"/>
        <v>0.35759999927948705</v>
      </c>
      <c r="BM87" s="35"/>
      <c r="BN87" s="34">
        <f t="shared" si="96"/>
        <v>737105.83333333337</v>
      </c>
      <c r="BO87" s="36">
        <f t="shared" si="97"/>
        <v>278821.29309778713</v>
      </c>
      <c r="BP87" s="37">
        <f t="shared" si="148"/>
        <v>0.37826493902090558</v>
      </c>
      <c r="BQ87" s="35"/>
      <c r="BR87" s="22"/>
      <c r="BS87" s="27"/>
      <c r="BT87" s="28"/>
      <c r="BV87" s="34">
        <f t="shared" si="98"/>
        <v>809200</v>
      </c>
      <c r="BW87" s="36">
        <f t="shared" si="158"/>
        <v>272757.57280031667</v>
      </c>
      <c r="BX87" s="37">
        <f t="shared" si="150"/>
        <v>0.33707065348531473</v>
      </c>
      <c r="BY87" s="35"/>
      <c r="BZ87" s="34">
        <f t="shared" si="100"/>
        <v>809200</v>
      </c>
      <c r="CA87" s="36">
        <f t="shared" si="159"/>
        <v>287991.11505753663</v>
      </c>
      <c r="CB87" s="37">
        <f t="shared" si="151"/>
        <v>0.35589608880071261</v>
      </c>
      <c r="CC87" s="35"/>
      <c r="CD87" s="22"/>
      <c r="CE87" s="27"/>
      <c r="CF87" s="28"/>
      <c r="CG87" s="35"/>
      <c r="CH87" s="63">
        <f t="shared" si="140"/>
        <v>684088.7458698824</v>
      </c>
      <c r="CI87" s="63">
        <f t="shared" si="141"/>
        <v>293929.14944717434</v>
      </c>
      <c r="CJ87" s="62">
        <f t="shared" si="142"/>
        <v>0.42966523162636761</v>
      </c>
      <c r="CK87" s="35"/>
      <c r="CL87" s="34">
        <f t="shared" si="102"/>
        <v>650507.41430341941</v>
      </c>
      <c r="CM87" s="36">
        <f t="shared" si="161"/>
        <v>258329.23403972195</v>
      </c>
      <c r="CN87" s="37">
        <f t="shared" si="143"/>
        <v>0.39711958443447987</v>
      </c>
      <c r="CO87" s="35"/>
      <c r="CP87" s="34">
        <f t="shared" si="104"/>
        <v>674233.49077348213</v>
      </c>
      <c r="CQ87" s="36">
        <f t="shared" si="162"/>
        <v>285822.05118514819</v>
      </c>
      <c r="CR87" s="37">
        <f t="shared" si="144"/>
        <v>0.42392146800250535</v>
      </c>
      <c r="CS87" s="35"/>
      <c r="CT87" s="22"/>
      <c r="CU87" s="27"/>
      <c r="CV87" s="28"/>
    </row>
    <row r="88" spans="1:100" ht="16.5" x14ac:dyDescent="0.25">
      <c r="A88" s="149"/>
      <c r="B88" s="150"/>
      <c r="C88" s="151"/>
      <c r="D88" s="74" t="s">
        <v>20</v>
      </c>
      <c r="E88" s="16">
        <v>650000</v>
      </c>
      <c r="F88" s="16">
        <f t="shared" si="121"/>
        <v>123500</v>
      </c>
      <c r="G88" s="16">
        <v>773500</v>
      </c>
      <c r="H88" s="32">
        <f t="shared" si="122"/>
        <v>773500</v>
      </c>
      <c r="I88" s="16">
        <v>650000</v>
      </c>
      <c r="J88" s="16">
        <f t="shared" si="123"/>
        <v>123500</v>
      </c>
      <c r="K88" s="32">
        <f t="shared" si="124"/>
        <v>773500</v>
      </c>
      <c r="L88" s="16">
        <v>650000</v>
      </c>
      <c r="M88" s="16">
        <f t="shared" si="125"/>
        <v>123500</v>
      </c>
      <c r="N88" s="24"/>
      <c r="O88" s="30">
        <v>79790</v>
      </c>
      <c r="P88" s="17">
        <f t="shared" si="126"/>
        <v>15160.1</v>
      </c>
      <c r="Q88" s="60">
        <v>94010</v>
      </c>
      <c r="R88" s="29">
        <f t="shared" si="127"/>
        <v>94950.1</v>
      </c>
      <c r="S88" s="30">
        <v>81386</v>
      </c>
      <c r="T88" s="17">
        <f t="shared" si="128"/>
        <v>15463.34</v>
      </c>
      <c r="U88" s="29">
        <f t="shared" si="129"/>
        <v>96849.34</v>
      </c>
      <c r="V88" s="30">
        <v>83827</v>
      </c>
      <c r="W88" s="17">
        <f t="shared" si="130"/>
        <v>15927.130000000001</v>
      </c>
      <c r="X88" s="26"/>
      <c r="Y88" s="30">
        <v>140000</v>
      </c>
      <c r="Z88" s="17">
        <f t="shared" si="131"/>
        <v>26600</v>
      </c>
      <c r="AA88" s="17">
        <v>166600</v>
      </c>
      <c r="AB88" s="29">
        <f t="shared" si="106"/>
        <v>166600</v>
      </c>
      <c r="AC88" s="30">
        <v>140000</v>
      </c>
      <c r="AD88" s="17">
        <f t="shared" si="132"/>
        <v>26600</v>
      </c>
      <c r="AE88" s="29">
        <f t="shared" si="107"/>
        <v>166600</v>
      </c>
      <c r="AF88" s="30">
        <v>140000</v>
      </c>
      <c r="AG88" s="17">
        <f t="shared" si="133"/>
        <v>26600</v>
      </c>
      <c r="AH88" s="26"/>
      <c r="AI88" s="29">
        <f t="shared" si="86"/>
        <v>345016.7</v>
      </c>
      <c r="AJ88" s="29">
        <f t="shared" si="87"/>
        <v>345649.77999999997</v>
      </c>
      <c r="AK88" s="26"/>
      <c r="AL88" s="29">
        <f t="shared" si="88"/>
        <v>230432.41984672772</v>
      </c>
      <c r="AM88" s="29">
        <f t="shared" si="89"/>
        <v>231958.69684380427</v>
      </c>
      <c r="AN88" s="26"/>
      <c r="AO88" s="35"/>
      <c r="AP88" s="61">
        <f t="shared" si="134"/>
        <v>773500</v>
      </c>
      <c r="AQ88" s="61">
        <f t="shared" si="135"/>
        <v>94010</v>
      </c>
      <c r="AR88" s="61">
        <f t="shared" si="136"/>
        <v>166600</v>
      </c>
      <c r="AS88" s="35"/>
      <c r="AT88" s="34">
        <f t="shared" si="90"/>
        <v>773500</v>
      </c>
      <c r="AU88" s="34">
        <f t="shared" si="155"/>
        <v>94950.1</v>
      </c>
      <c r="AV88" s="34">
        <f t="shared" si="108"/>
        <v>166600</v>
      </c>
      <c r="AW88" s="35"/>
      <c r="AX88" s="34">
        <f t="shared" si="92"/>
        <v>773500</v>
      </c>
      <c r="AY88" s="34">
        <f t="shared" si="156"/>
        <v>96849.34</v>
      </c>
      <c r="AZ88" s="34">
        <f t="shared" si="109"/>
        <v>166600</v>
      </c>
      <c r="BA88" s="35"/>
      <c r="BB88" s="22"/>
      <c r="BC88" s="22"/>
      <c r="BD88" s="22"/>
      <c r="BE88" s="35"/>
      <c r="BF88" s="34">
        <f t="shared" si="137"/>
        <v>344703.33333333331</v>
      </c>
      <c r="BG88" s="30">
        <f t="shared" si="138"/>
        <v>304649.81321000162</v>
      </c>
      <c r="BH88" s="62">
        <f t="shared" si="139"/>
        <v>0.88380292196188504</v>
      </c>
      <c r="BI88" s="35"/>
      <c r="BJ88" s="34">
        <f t="shared" si="94"/>
        <v>345016.7</v>
      </c>
      <c r="BK88" s="36">
        <f t="shared" si="95"/>
        <v>304392.16024362389</v>
      </c>
      <c r="BL88" s="37">
        <f t="shared" si="147"/>
        <v>0.88225341046860595</v>
      </c>
      <c r="BM88" s="35"/>
      <c r="BN88" s="34">
        <f t="shared" si="96"/>
        <v>345649.77999999997</v>
      </c>
      <c r="BO88" s="36">
        <f t="shared" si="97"/>
        <v>303872.94132926146</v>
      </c>
      <c r="BP88" s="37">
        <f t="shared" si="148"/>
        <v>0.87913535292648382</v>
      </c>
      <c r="BQ88" s="35"/>
      <c r="BR88" s="22"/>
      <c r="BS88" s="27"/>
      <c r="BT88" s="28"/>
      <c r="BV88" s="34">
        <f t="shared" si="98"/>
        <v>166600</v>
      </c>
      <c r="BW88" s="36">
        <f t="shared" si="158"/>
        <v>352827.30344556668</v>
      </c>
      <c r="BX88" s="37">
        <f t="shared" si="150"/>
        <v>2.1178109450514206</v>
      </c>
      <c r="BY88" s="35"/>
      <c r="BZ88" s="34">
        <f t="shared" si="100"/>
        <v>166600</v>
      </c>
      <c r="CA88" s="36">
        <f t="shared" si="159"/>
        <v>352700.42272464774</v>
      </c>
      <c r="CB88" s="37">
        <f t="shared" si="151"/>
        <v>2.1170493560903227</v>
      </c>
      <c r="CC88" s="35"/>
      <c r="CD88" s="22"/>
      <c r="CE88" s="27"/>
      <c r="CF88" s="28"/>
      <c r="CG88" s="35"/>
      <c r="CH88" s="63">
        <f t="shared" si="140"/>
        <v>229669.39300223478</v>
      </c>
      <c r="CI88" s="63">
        <f t="shared" si="141"/>
        <v>325644.46274577995</v>
      </c>
      <c r="CJ88" s="62">
        <f t="shared" si="142"/>
        <v>1.4178835868765991</v>
      </c>
      <c r="CK88" s="35"/>
      <c r="CL88" s="34">
        <f t="shared" si="102"/>
        <v>230432.41984672772</v>
      </c>
      <c r="CM88" s="36">
        <f t="shared" si="161"/>
        <v>325244.74550102046</v>
      </c>
      <c r="CN88" s="37">
        <f t="shared" si="143"/>
        <v>1.4114539339445258</v>
      </c>
      <c r="CO88" s="35"/>
      <c r="CP88" s="34">
        <f t="shared" si="104"/>
        <v>231958.69684380427</v>
      </c>
      <c r="CQ88" s="36">
        <f t="shared" si="162"/>
        <v>324444.7978644839</v>
      </c>
      <c r="CR88" s="37">
        <f t="shared" si="144"/>
        <v>1.398717971255709</v>
      </c>
      <c r="CS88" s="35"/>
      <c r="CT88" s="22"/>
      <c r="CU88" s="27"/>
      <c r="CV88" s="28"/>
    </row>
    <row r="89" spans="1:100" ht="16.5" x14ac:dyDescent="0.25">
      <c r="A89" s="172" t="s">
        <v>61</v>
      </c>
      <c r="B89" s="150">
        <v>39</v>
      </c>
      <c r="C89" s="151" t="s">
        <v>45</v>
      </c>
      <c r="D89" s="74" t="s">
        <v>19</v>
      </c>
      <c r="E89" s="16">
        <v>23474178.40375587</v>
      </c>
      <c r="F89" s="17">
        <v>4460093.8967136154</v>
      </c>
      <c r="G89" s="17">
        <v>29750000</v>
      </c>
      <c r="H89" s="29">
        <v>27934272.300469484</v>
      </c>
      <c r="I89" s="29">
        <v>25624999.999999996</v>
      </c>
      <c r="J89" s="29">
        <v>4868749.9999999991</v>
      </c>
      <c r="K89" s="29">
        <v>30493749.999999996</v>
      </c>
      <c r="L89" s="18">
        <v>28000000.000000004</v>
      </c>
      <c r="M89" s="17">
        <v>5320000.0000000009</v>
      </c>
      <c r="N89" s="26"/>
      <c r="O89" s="30">
        <v>4343000</v>
      </c>
      <c r="P89" s="17">
        <f t="shared" si="126"/>
        <v>825170</v>
      </c>
      <c r="Q89" s="60">
        <v>5117000</v>
      </c>
      <c r="R89" s="29">
        <f t="shared" si="127"/>
        <v>5168170</v>
      </c>
      <c r="S89" s="30">
        <v>4429860</v>
      </c>
      <c r="T89" s="17">
        <f t="shared" si="128"/>
        <v>841673.4</v>
      </c>
      <c r="U89" s="29">
        <f t="shared" si="129"/>
        <v>5271533.4000000004</v>
      </c>
      <c r="V89" s="30">
        <v>4562756</v>
      </c>
      <c r="W89" s="17">
        <f t="shared" si="130"/>
        <v>866923.64</v>
      </c>
      <c r="X89" s="26"/>
      <c r="Y89" s="30">
        <v>0</v>
      </c>
      <c r="Z89" s="17">
        <f t="shared" si="131"/>
        <v>0</v>
      </c>
      <c r="AA89" s="26"/>
      <c r="AB89" s="26"/>
      <c r="AC89" s="41">
        <v>0</v>
      </c>
      <c r="AD89" s="25">
        <f t="shared" si="132"/>
        <v>0</v>
      </c>
      <c r="AE89" s="26"/>
      <c r="AF89" s="41">
        <v>0</v>
      </c>
      <c r="AG89" s="25">
        <f t="shared" si="133"/>
        <v>0</v>
      </c>
      <c r="AH89" s="26"/>
      <c r="AI89" s="29">
        <f t="shared" si="86"/>
        <v>16551221.150234742</v>
      </c>
      <c r="AJ89" s="29">
        <f t="shared" si="87"/>
        <v>17882641.699999999</v>
      </c>
      <c r="AK89" s="26"/>
      <c r="AL89" s="29">
        <f t="shared" si="88"/>
        <v>12015367.995825903</v>
      </c>
      <c r="AM89" s="29">
        <f t="shared" si="89"/>
        <v>12678675.862102084</v>
      </c>
      <c r="AN89" s="26"/>
      <c r="AO89" s="35"/>
      <c r="AP89" s="61">
        <f t="shared" si="134"/>
        <v>29750000</v>
      </c>
      <c r="AQ89" s="61">
        <f t="shared" si="135"/>
        <v>5117000</v>
      </c>
      <c r="AR89" s="22"/>
      <c r="AS89" s="35"/>
      <c r="AT89" s="34">
        <f t="shared" si="90"/>
        <v>27934272.300469484</v>
      </c>
      <c r="AU89" s="34">
        <f t="shared" si="155"/>
        <v>5168170</v>
      </c>
      <c r="AV89" s="22"/>
      <c r="AW89" s="35"/>
      <c r="AX89" s="34">
        <f t="shared" si="92"/>
        <v>30493749.999999996</v>
      </c>
      <c r="AY89" s="34">
        <f t="shared" si="156"/>
        <v>5271533.4000000004</v>
      </c>
      <c r="AZ89" s="22"/>
      <c r="BA89" s="35"/>
      <c r="BB89" s="22"/>
      <c r="BC89" s="22"/>
      <c r="BD89" s="22"/>
      <c r="BE89" s="35"/>
      <c r="BF89" s="34">
        <f t="shared" si="137"/>
        <v>17433500</v>
      </c>
      <c r="BG89" s="30">
        <f t="shared" si="138"/>
        <v>12316500</v>
      </c>
      <c r="BH89" s="62">
        <f t="shared" si="139"/>
        <v>0.70648464163822522</v>
      </c>
      <c r="BI89" s="35"/>
      <c r="BJ89" s="34">
        <f t="shared" si="94"/>
        <v>16551221.150234742</v>
      </c>
      <c r="BK89" s="36">
        <f t="shared" si="95"/>
        <v>11383051.150234744</v>
      </c>
      <c r="BL89" s="37">
        <f t="shared" si="147"/>
        <v>0.68774690682405026</v>
      </c>
      <c r="BM89" s="35"/>
      <c r="BN89" s="34">
        <f t="shared" si="96"/>
        <v>17882641.699999999</v>
      </c>
      <c r="BO89" s="36">
        <f t="shared" si="97"/>
        <v>12611108.299999995</v>
      </c>
      <c r="BP89" s="37">
        <f t="shared" si="148"/>
        <v>0.70521506338741868</v>
      </c>
      <c r="BQ89" s="35"/>
      <c r="BR89" s="22"/>
      <c r="BS89" s="27"/>
      <c r="BT89" s="28"/>
      <c r="BV89" s="34">
        <f t="shared" si="98"/>
        <v>16551221.150234742</v>
      </c>
      <c r="BW89" s="36">
        <f t="shared" si="158"/>
        <v>13330299.178209253</v>
      </c>
      <c r="BX89" s="37">
        <f t="shared" si="150"/>
        <v>0.80539671708876848</v>
      </c>
      <c r="BY89" s="35"/>
      <c r="BZ89" s="34">
        <f t="shared" si="100"/>
        <v>17882641.699999996</v>
      </c>
      <c r="CA89" s="36">
        <f t="shared" si="159"/>
        <v>14581597.755152857</v>
      </c>
      <c r="CB89" s="37">
        <f t="shared" si="151"/>
        <v>0.81540512860316716</v>
      </c>
      <c r="CC89" s="35"/>
      <c r="CD89" s="22"/>
      <c r="CE89" s="27"/>
      <c r="CF89" s="28"/>
      <c r="CG89" s="35"/>
      <c r="CH89" s="63">
        <f t="shared" si="140"/>
        <v>12338182.605229994</v>
      </c>
      <c r="CI89" s="63">
        <f>+SQRT(((AP89-CH89)^2+(AQ89-CH89)^2)/2)</f>
        <v>13328857.100421093</v>
      </c>
      <c r="CJ89" s="62">
        <f t="shared" si="142"/>
        <v>1.080293388977009</v>
      </c>
      <c r="CK89" s="35"/>
      <c r="CL89" s="34">
        <f t="shared" si="102"/>
        <v>12015367.995825903</v>
      </c>
      <c r="CM89" s="36">
        <f t="shared" si="161"/>
        <v>12174628.026207611</v>
      </c>
      <c r="CN89" s="37">
        <f t="shared" si="143"/>
        <v>1.0132546943578451</v>
      </c>
      <c r="CO89" s="35"/>
      <c r="CP89" s="34">
        <f t="shared" si="104"/>
        <v>12678675.862102084</v>
      </c>
      <c r="CQ89" s="36">
        <f t="shared" si="162"/>
        <v>13329059.076680604</v>
      </c>
      <c r="CR89" s="37">
        <f t="shared" si="144"/>
        <v>1.0512974084716991</v>
      </c>
      <c r="CS89" s="35"/>
      <c r="CT89" s="22"/>
      <c r="CU89" s="27"/>
      <c r="CV89" s="28"/>
    </row>
    <row r="90" spans="1:100" ht="16.5" x14ac:dyDescent="0.25">
      <c r="A90" s="172"/>
      <c r="B90" s="150"/>
      <c r="C90" s="151"/>
      <c r="D90" s="74" t="s">
        <v>20</v>
      </c>
      <c r="E90" s="23" t="s">
        <v>94</v>
      </c>
      <c r="F90" s="23" t="s">
        <v>94</v>
      </c>
      <c r="G90" s="23"/>
      <c r="H90" s="24"/>
      <c r="I90" s="23" t="s">
        <v>94</v>
      </c>
      <c r="J90" s="23" t="s">
        <v>94</v>
      </c>
      <c r="K90" s="24"/>
      <c r="L90" s="23" t="s">
        <v>94</v>
      </c>
      <c r="M90" s="23" t="s">
        <v>94</v>
      </c>
      <c r="N90" s="24"/>
      <c r="O90" s="30">
        <v>2787600</v>
      </c>
      <c r="P90" s="17">
        <f t="shared" si="126"/>
        <v>529644</v>
      </c>
      <c r="Q90" s="60">
        <v>3284400</v>
      </c>
      <c r="R90" s="29">
        <f t="shared" si="127"/>
        <v>3317244</v>
      </c>
      <c r="S90" s="30">
        <v>2843352</v>
      </c>
      <c r="T90" s="17">
        <f t="shared" si="128"/>
        <v>540236.88</v>
      </c>
      <c r="U90" s="29">
        <f t="shared" si="129"/>
        <v>3383588.88</v>
      </c>
      <c r="V90" s="30">
        <v>2928653</v>
      </c>
      <c r="W90" s="17">
        <f t="shared" si="130"/>
        <v>556444.06999999995</v>
      </c>
      <c r="X90" s="26"/>
      <c r="Y90" s="30">
        <v>3500000</v>
      </c>
      <c r="Z90" s="17">
        <f t="shared" si="131"/>
        <v>665000</v>
      </c>
      <c r="AA90" s="17">
        <v>4165000</v>
      </c>
      <c r="AB90" s="29">
        <f t="shared" si="106"/>
        <v>4165000</v>
      </c>
      <c r="AC90" s="30">
        <v>3500000</v>
      </c>
      <c r="AD90" s="17">
        <f t="shared" si="132"/>
        <v>665000</v>
      </c>
      <c r="AE90" s="29">
        <f t="shared" si="107"/>
        <v>4165000</v>
      </c>
      <c r="AF90" s="30">
        <v>3500000</v>
      </c>
      <c r="AG90" s="17">
        <f t="shared" si="133"/>
        <v>665000</v>
      </c>
      <c r="AH90" s="26"/>
      <c r="AI90" s="29">
        <f t="shared" si="86"/>
        <v>3741122</v>
      </c>
      <c r="AJ90" s="29">
        <f t="shared" si="87"/>
        <v>3774294.44</v>
      </c>
      <c r="AK90" s="26"/>
      <c r="AL90" s="29">
        <f t="shared" si="88"/>
        <v>3717031.2428065492</v>
      </c>
      <c r="AM90" s="29">
        <f t="shared" si="89"/>
        <v>3754017.5392770874</v>
      </c>
      <c r="AN90" s="26"/>
      <c r="AO90" s="35"/>
      <c r="AP90" s="22"/>
      <c r="AQ90" s="61">
        <f t="shared" si="135"/>
        <v>3284400</v>
      </c>
      <c r="AR90" s="61">
        <f t="shared" si="136"/>
        <v>4165000</v>
      </c>
      <c r="AS90" s="35"/>
      <c r="AT90" s="22"/>
      <c r="AU90" s="34">
        <f t="shared" si="155"/>
        <v>3317244</v>
      </c>
      <c r="AV90" s="34">
        <f>+AB90</f>
        <v>4165000</v>
      </c>
      <c r="AW90" s="35"/>
      <c r="AX90" s="22"/>
      <c r="AY90" s="34">
        <f t="shared" si="156"/>
        <v>3383588.88</v>
      </c>
      <c r="AZ90" s="34">
        <f>+AE90</f>
        <v>4165000</v>
      </c>
      <c r="BA90" s="35"/>
      <c r="BB90" s="22"/>
      <c r="BC90" s="22"/>
      <c r="BD90" s="22"/>
      <c r="BE90" s="35"/>
      <c r="BF90" s="34">
        <f t="shared" si="137"/>
        <v>3724700</v>
      </c>
      <c r="BG90" s="30">
        <f t="shared" si="138"/>
        <v>440300</v>
      </c>
      <c r="BH90" s="62">
        <f t="shared" si="139"/>
        <v>0.1182108626198083</v>
      </c>
      <c r="BI90" s="35"/>
      <c r="BJ90" s="34">
        <f t="shared" si="94"/>
        <v>3741122</v>
      </c>
      <c r="BK90" s="36">
        <f t="shared" si="95"/>
        <v>423878</v>
      </c>
      <c r="BL90" s="37">
        <f t="shared" si="147"/>
        <v>0.11330237292448629</v>
      </c>
      <c r="BM90" s="35"/>
      <c r="BN90" s="34">
        <f t="shared" si="96"/>
        <v>3774294.44</v>
      </c>
      <c r="BO90" s="36">
        <f t="shared" si="97"/>
        <v>390705.56000000058</v>
      </c>
      <c r="BP90" s="37">
        <f t="shared" si="148"/>
        <v>0.10351750935467573</v>
      </c>
      <c r="BQ90" s="35"/>
      <c r="BR90" s="22"/>
      <c r="BS90" s="27"/>
      <c r="BT90" s="28"/>
      <c r="BV90" s="34">
        <f t="shared" si="98"/>
        <v>3741122</v>
      </c>
      <c r="BW90" s="36">
        <f t="shared" si="158"/>
        <v>2187490.1094368403</v>
      </c>
      <c r="BX90" s="37">
        <f t="shared" si="150"/>
        <v>0.58471498909600927</v>
      </c>
      <c r="BY90" s="35"/>
      <c r="BZ90" s="34">
        <f t="shared" si="100"/>
        <v>3774294.44</v>
      </c>
      <c r="CA90" s="36">
        <f t="shared" si="159"/>
        <v>2202316.9760538363</v>
      </c>
      <c r="CB90" s="37">
        <f t="shared" si="151"/>
        <v>0.58350428432759904</v>
      </c>
      <c r="CC90" s="35"/>
      <c r="CD90" s="22"/>
      <c r="CE90" s="27"/>
      <c r="CF90" s="28"/>
      <c r="CG90" s="35"/>
      <c r="CH90" s="63">
        <f t="shared" si="140"/>
        <v>3698584.3237649724</v>
      </c>
      <c r="CI90" s="63">
        <f>+SQRT((((AQ90-CH90)^2+(AR90-CH90)^2)/2))</f>
        <v>441073.82437094674</v>
      </c>
      <c r="CJ90" s="62">
        <f t="shared" si="142"/>
        <v>0.11925477040954843</v>
      </c>
      <c r="CK90" s="35"/>
      <c r="CL90" s="34">
        <f t="shared" si="102"/>
        <v>3717031.2428065492</v>
      </c>
      <c r="CM90" s="36">
        <f t="shared" si="161"/>
        <v>2173846.5989218517</v>
      </c>
      <c r="CN90" s="37">
        <f t="shared" si="143"/>
        <v>0.58483409390997909</v>
      </c>
      <c r="CO90" s="35"/>
      <c r="CP90" s="34">
        <f t="shared" si="104"/>
        <v>3754017.5392770874</v>
      </c>
      <c r="CQ90" s="36">
        <f t="shared" si="162"/>
        <v>2190796.7850256125</v>
      </c>
      <c r="CR90" s="37">
        <f t="shared" si="144"/>
        <v>0.58358725341690731</v>
      </c>
      <c r="CS90" s="35"/>
      <c r="CT90" s="22"/>
      <c r="CU90" s="27"/>
      <c r="CV90" s="28"/>
    </row>
    <row r="91" spans="1:100" ht="16.5" x14ac:dyDescent="0.25">
      <c r="A91" s="172"/>
      <c r="B91" s="150">
        <v>40</v>
      </c>
      <c r="C91" s="151" t="s">
        <v>62</v>
      </c>
      <c r="D91" s="74" t="s">
        <v>19</v>
      </c>
      <c r="E91" s="16">
        <v>23474178.40375587</v>
      </c>
      <c r="F91" s="17">
        <v>4460093.8967136154</v>
      </c>
      <c r="G91" s="17">
        <v>29750000</v>
      </c>
      <c r="H91" s="29">
        <v>27934272.300469484</v>
      </c>
      <c r="I91" s="29">
        <v>25624999.999999996</v>
      </c>
      <c r="J91" s="29">
        <v>4868749.9999999991</v>
      </c>
      <c r="K91" s="29">
        <v>30493749.999999996</v>
      </c>
      <c r="L91" s="18">
        <v>28000000.000000004</v>
      </c>
      <c r="M91" s="17">
        <v>5320000.0000000009</v>
      </c>
      <c r="N91" s="26"/>
      <c r="O91" s="41" t="s">
        <v>94</v>
      </c>
      <c r="P91" s="25" t="e">
        <f t="shared" si="126"/>
        <v>#VALUE!</v>
      </c>
      <c r="Q91" s="26"/>
      <c r="R91" s="26"/>
      <c r="S91" s="41" t="s">
        <v>94</v>
      </c>
      <c r="T91" s="25" t="e">
        <f t="shared" si="128"/>
        <v>#VALUE!</v>
      </c>
      <c r="U91" s="26"/>
      <c r="V91" s="41" t="s">
        <v>94</v>
      </c>
      <c r="W91" s="25" t="e">
        <f t="shared" si="130"/>
        <v>#VALUE!</v>
      </c>
      <c r="X91" s="26"/>
      <c r="Y91" s="41">
        <v>0</v>
      </c>
      <c r="Z91" s="25">
        <f t="shared" si="131"/>
        <v>0</v>
      </c>
      <c r="AA91" s="25"/>
      <c r="AB91" s="26"/>
      <c r="AC91" s="41">
        <v>0</v>
      </c>
      <c r="AD91" s="25">
        <f t="shared" si="132"/>
        <v>0</v>
      </c>
      <c r="AE91" s="26"/>
      <c r="AF91" s="41">
        <v>0</v>
      </c>
      <c r="AG91" s="25">
        <f t="shared" si="133"/>
        <v>0</v>
      </c>
      <c r="AH91" s="26"/>
      <c r="AI91" s="29">
        <f>+AVERAGE(H91,R91,AB91)</f>
        <v>27934272.300469484</v>
      </c>
      <c r="AJ91" s="29">
        <f t="shared" si="87"/>
        <v>30493749.999999996</v>
      </c>
      <c r="AK91" s="26"/>
      <c r="AL91" s="29">
        <f t="shared" si="88"/>
        <v>27934272.300469484</v>
      </c>
      <c r="AM91" s="29">
        <f t="shared" si="89"/>
        <v>30493749.999999996</v>
      </c>
      <c r="AN91" s="26"/>
      <c r="AO91" s="35"/>
      <c r="AP91" s="61">
        <f t="shared" si="134"/>
        <v>29750000</v>
      </c>
      <c r="AQ91" s="22"/>
      <c r="AR91" s="22"/>
      <c r="AS91" s="35"/>
      <c r="AT91" s="34">
        <f>+H91</f>
        <v>27934272.300469484</v>
      </c>
      <c r="AU91" s="22"/>
      <c r="AV91" s="22"/>
      <c r="AW91" s="35"/>
      <c r="AX91" s="34">
        <f>+K91</f>
        <v>30493749.999999996</v>
      </c>
      <c r="AY91" s="22"/>
      <c r="AZ91" s="22"/>
      <c r="BA91" s="35"/>
      <c r="BB91" s="22"/>
      <c r="BC91" s="22"/>
      <c r="BD91" s="22"/>
      <c r="BE91" s="35"/>
      <c r="BF91" s="34">
        <f t="shared" si="137"/>
        <v>29750000</v>
      </c>
      <c r="BG91" s="30">
        <f t="shared" si="138"/>
        <v>0</v>
      </c>
      <c r="BH91" s="62">
        <f t="shared" si="139"/>
        <v>0</v>
      </c>
      <c r="BI91" s="35"/>
      <c r="BJ91" s="34">
        <f t="shared" si="94"/>
        <v>27934272.300469484</v>
      </c>
      <c r="BK91" s="36">
        <f t="shared" si="95"/>
        <v>0</v>
      </c>
      <c r="BL91" s="37">
        <f t="shared" si="147"/>
        <v>0</v>
      </c>
      <c r="BM91" s="35"/>
      <c r="BN91" s="34">
        <f t="shared" si="96"/>
        <v>30493749.999999996</v>
      </c>
      <c r="BO91" s="36">
        <f t="shared" si="97"/>
        <v>0</v>
      </c>
      <c r="BP91" s="37">
        <f t="shared" si="148"/>
        <v>0</v>
      </c>
      <c r="BQ91" s="35"/>
      <c r="BR91" s="22"/>
      <c r="BS91" s="27"/>
      <c r="BT91" s="28"/>
      <c r="BV91" s="34">
        <f t="shared" si="98"/>
        <v>27934272.300469484</v>
      </c>
      <c r="BW91" s="36">
        <f t="shared" si="158"/>
        <v>22808237.824037418</v>
      </c>
      <c r="BX91" s="37">
        <f t="shared" si="150"/>
        <v>0.81649658092772603</v>
      </c>
      <c r="BY91" s="35"/>
      <c r="BZ91" s="34">
        <f t="shared" si="100"/>
        <v>30493749.999999996</v>
      </c>
      <c r="CA91" s="36">
        <f t="shared" si="159"/>
        <v>24898042.614664841</v>
      </c>
      <c r="CB91" s="37">
        <f t="shared" si="151"/>
        <v>0.81649658092772603</v>
      </c>
      <c r="CC91" s="35"/>
      <c r="CD91" s="22"/>
      <c r="CE91" s="27"/>
      <c r="CF91" s="28"/>
      <c r="CG91" s="35"/>
      <c r="CH91" s="63">
        <f t="shared" si="140"/>
        <v>29750000</v>
      </c>
      <c r="CI91" s="63">
        <f>+SQRT(((AP91-CH91)^2)/1)</f>
        <v>0</v>
      </c>
      <c r="CJ91" s="62">
        <f t="shared" si="142"/>
        <v>0</v>
      </c>
      <c r="CK91" s="35"/>
      <c r="CL91" s="34">
        <f t="shared" si="102"/>
        <v>27934272.300469484</v>
      </c>
      <c r="CM91" s="36">
        <f t="shared" si="161"/>
        <v>22808237.824037418</v>
      </c>
      <c r="CN91" s="37">
        <f t="shared" si="143"/>
        <v>0.81649658092772603</v>
      </c>
      <c r="CO91" s="35"/>
      <c r="CP91" s="34">
        <f t="shared" si="104"/>
        <v>30493749.999999996</v>
      </c>
      <c r="CQ91" s="36">
        <f t="shared" si="162"/>
        <v>24898042.614664841</v>
      </c>
      <c r="CR91" s="37">
        <f t="shared" si="144"/>
        <v>0.81649658092772603</v>
      </c>
      <c r="CS91" s="35"/>
      <c r="CT91" s="22"/>
      <c r="CU91" s="27"/>
      <c r="CV91" s="28"/>
    </row>
    <row r="92" spans="1:100" ht="16.5" x14ac:dyDescent="0.25">
      <c r="A92" s="172"/>
      <c r="B92" s="150"/>
      <c r="C92" s="151"/>
      <c r="D92" s="74" t="s">
        <v>20</v>
      </c>
      <c r="E92" s="23" t="s">
        <v>94</v>
      </c>
      <c r="F92" s="23" t="s">
        <v>94</v>
      </c>
      <c r="G92" s="23"/>
      <c r="H92" s="24"/>
      <c r="I92" s="23" t="s">
        <v>94</v>
      </c>
      <c r="J92" s="23" t="s">
        <v>94</v>
      </c>
      <c r="K92" s="24"/>
      <c r="L92" s="23" t="s">
        <v>94</v>
      </c>
      <c r="M92" s="23" t="s">
        <v>94</v>
      </c>
      <c r="N92" s="24"/>
      <c r="O92" s="30">
        <v>232300</v>
      </c>
      <c r="P92" s="17">
        <f t="shared" si="126"/>
        <v>44137</v>
      </c>
      <c r="Q92" s="60">
        <v>273700</v>
      </c>
      <c r="R92" s="29">
        <f t="shared" si="127"/>
        <v>276437</v>
      </c>
      <c r="S92" s="30">
        <v>236946</v>
      </c>
      <c r="T92" s="17">
        <f t="shared" si="128"/>
        <v>45019.74</v>
      </c>
      <c r="U92" s="29">
        <f t="shared" si="129"/>
        <v>281965.74</v>
      </c>
      <c r="V92" s="30">
        <v>244054</v>
      </c>
      <c r="W92" s="17">
        <f t="shared" si="130"/>
        <v>46370.26</v>
      </c>
      <c r="X92" s="26"/>
      <c r="Y92" s="30">
        <v>2000000</v>
      </c>
      <c r="Z92" s="17">
        <f t="shared" si="131"/>
        <v>380000</v>
      </c>
      <c r="AA92" s="17">
        <v>2380000</v>
      </c>
      <c r="AB92" s="29">
        <f t="shared" si="106"/>
        <v>2380000</v>
      </c>
      <c r="AC92" s="30">
        <v>2000000</v>
      </c>
      <c r="AD92" s="17">
        <f t="shared" si="132"/>
        <v>380000</v>
      </c>
      <c r="AE92" s="29">
        <f t="shared" si="107"/>
        <v>2380000</v>
      </c>
      <c r="AF92" s="30">
        <v>2000000</v>
      </c>
      <c r="AG92" s="17">
        <f t="shared" si="133"/>
        <v>380000</v>
      </c>
      <c r="AH92" s="26"/>
      <c r="AI92" s="29">
        <f t="shared" si="86"/>
        <v>1328218.5</v>
      </c>
      <c r="AJ92" s="29">
        <f t="shared" si="87"/>
        <v>1330982.8700000001</v>
      </c>
      <c r="AK92" s="26"/>
      <c r="AL92" s="29">
        <f t="shared" si="88"/>
        <v>811122.71574651392</v>
      </c>
      <c r="AM92" s="29">
        <f t="shared" si="89"/>
        <v>819193.7873299577</v>
      </c>
      <c r="AN92" s="26"/>
      <c r="AO92" s="35"/>
      <c r="AP92" s="22"/>
      <c r="AQ92" s="61">
        <f t="shared" si="135"/>
        <v>273700</v>
      </c>
      <c r="AR92" s="61">
        <f t="shared" si="136"/>
        <v>2380000</v>
      </c>
      <c r="AS92" s="35"/>
      <c r="AT92" s="22"/>
      <c r="AU92" s="34">
        <f t="shared" ref="AU92:AU104" si="164">+R92</f>
        <v>276437</v>
      </c>
      <c r="AV92" s="34">
        <f t="shared" ref="AV92:AV100" si="165">+AB92</f>
        <v>2380000</v>
      </c>
      <c r="AW92" s="35"/>
      <c r="AX92" s="22"/>
      <c r="AY92" s="34">
        <f t="shared" ref="AY92:AY104" si="166">+U92</f>
        <v>281965.74</v>
      </c>
      <c r="AZ92" s="34">
        <f t="shared" ref="AZ92:AZ100" si="167">+AE92</f>
        <v>2380000</v>
      </c>
      <c r="BA92" s="35"/>
      <c r="BB92" s="22"/>
      <c r="BC92" s="22"/>
      <c r="BD92" s="22"/>
      <c r="BE92" s="35"/>
      <c r="BF92" s="34">
        <f t="shared" si="137"/>
        <v>1326850</v>
      </c>
      <c r="BG92" s="30">
        <f t="shared" si="138"/>
        <v>1053150</v>
      </c>
      <c r="BH92" s="62">
        <f t="shared" si="139"/>
        <v>0.79372197309417036</v>
      </c>
      <c r="BI92" s="35"/>
      <c r="BJ92" s="34">
        <f t="shared" si="94"/>
        <v>1328218.5</v>
      </c>
      <c r="BK92" s="36">
        <f t="shared" si="95"/>
        <v>1051781.5</v>
      </c>
      <c r="BL92" s="37">
        <f t="shared" si="147"/>
        <v>0.79187385208081351</v>
      </c>
      <c r="BM92" s="35"/>
      <c r="BN92" s="34">
        <f t="shared" si="96"/>
        <v>1330982.8700000001</v>
      </c>
      <c r="BO92" s="36">
        <f t="shared" si="97"/>
        <v>1049017.1299999999</v>
      </c>
      <c r="BP92" s="37">
        <f t="shared" si="148"/>
        <v>0.78815223970538384</v>
      </c>
      <c r="BQ92" s="35"/>
      <c r="BR92" s="22"/>
      <c r="BS92" s="27"/>
      <c r="BT92" s="28"/>
      <c r="BV92" s="34">
        <f t="shared" si="98"/>
        <v>1328218.5</v>
      </c>
      <c r="BW92" s="36">
        <f t="shared" si="158"/>
        <v>1151325.7620712379</v>
      </c>
      <c r="BX92" s="37">
        <f t="shared" si="150"/>
        <v>0.8668195496985156</v>
      </c>
      <c r="BY92" s="35"/>
      <c r="BZ92" s="34">
        <f t="shared" si="100"/>
        <v>1330982.8699999999</v>
      </c>
      <c r="CA92" s="36">
        <f t="shared" si="159"/>
        <v>1150708.3728875169</v>
      </c>
      <c r="CB92" s="37">
        <f t="shared" si="151"/>
        <v>0.86455535891871915</v>
      </c>
      <c r="CC92" s="35"/>
      <c r="CD92" s="22"/>
      <c r="CE92" s="27"/>
      <c r="CF92" s="28"/>
      <c r="CG92" s="35"/>
      <c r="CH92" s="63">
        <f t="shared" si="140"/>
        <v>807097.26799190685</v>
      </c>
      <c r="CI92" s="63">
        <f>+SQRT((((AQ92-CH92)^2+(AR92-CH92)^2)/2))</f>
        <v>1174422.3366957377</v>
      </c>
      <c r="CJ92" s="62">
        <f t="shared" si="142"/>
        <v>1.4551187115497883</v>
      </c>
      <c r="CK92" s="35"/>
      <c r="CL92" s="34">
        <f t="shared" si="102"/>
        <v>811122.71574651392</v>
      </c>
      <c r="CM92" s="36">
        <f t="shared" si="161"/>
        <v>1065392.6987532116</v>
      </c>
      <c r="CN92" s="37">
        <f t="shared" si="143"/>
        <v>1.3134790557217735</v>
      </c>
      <c r="CO92" s="35"/>
      <c r="CP92" s="34">
        <f t="shared" si="104"/>
        <v>819193.7873299577</v>
      </c>
      <c r="CQ92" s="36">
        <f t="shared" si="162"/>
        <v>1063924.8829291412</v>
      </c>
      <c r="CR92" s="37">
        <f t="shared" si="144"/>
        <v>1.2987462788223145</v>
      </c>
      <c r="CS92" s="35"/>
      <c r="CT92" s="22"/>
      <c r="CU92" s="27"/>
      <c r="CV92" s="28"/>
    </row>
    <row r="93" spans="1:100" ht="16.5" x14ac:dyDescent="0.25">
      <c r="A93" s="172"/>
      <c r="B93" s="150">
        <v>41</v>
      </c>
      <c r="C93" s="151" t="s">
        <v>63</v>
      </c>
      <c r="D93" s="74" t="s">
        <v>19</v>
      </c>
      <c r="E93" s="16">
        <v>798122.06572769955</v>
      </c>
      <c r="F93" s="17">
        <f t="shared" si="121"/>
        <v>151643.19248826292</v>
      </c>
      <c r="G93" s="17">
        <v>1011500</v>
      </c>
      <c r="H93" s="29">
        <f t="shared" si="122"/>
        <v>949765.25821596244</v>
      </c>
      <c r="I93" s="16">
        <v>871249.99999999988</v>
      </c>
      <c r="J93" s="29">
        <f t="shared" si="123"/>
        <v>165537.49999999997</v>
      </c>
      <c r="K93" s="29">
        <f t="shared" si="124"/>
        <v>1036787.4999999999</v>
      </c>
      <c r="L93" s="16">
        <v>952000.00000000012</v>
      </c>
      <c r="M93" s="17">
        <f t="shared" si="125"/>
        <v>180880.00000000003</v>
      </c>
      <c r="N93" s="26"/>
      <c r="O93" s="30">
        <v>121200</v>
      </c>
      <c r="P93" s="17">
        <f t="shared" si="126"/>
        <v>23028</v>
      </c>
      <c r="Q93" s="60">
        <v>142800</v>
      </c>
      <c r="R93" s="29">
        <f t="shared" si="127"/>
        <v>144228</v>
      </c>
      <c r="S93" s="30">
        <v>123624</v>
      </c>
      <c r="T93" s="17">
        <f t="shared" si="128"/>
        <v>23488.560000000001</v>
      </c>
      <c r="U93" s="29">
        <f t="shared" si="129"/>
        <v>147112.56</v>
      </c>
      <c r="V93" s="30">
        <v>127333</v>
      </c>
      <c r="W93" s="17">
        <f t="shared" si="130"/>
        <v>24193.27</v>
      </c>
      <c r="X93" s="26"/>
      <c r="Y93" s="30">
        <v>280000</v>
      </c>
      <c r="Z93" s="17">
        <f t="shared" si="131"/>
        <v>53200</v>
      </c>
      <c r="AA93" s="17">
        <v>333200</v>
      </c>
      <c r="AB93" s="29">
        <f t="shared" si="106"/>
        <v>333200</v>
      </c>
      <c r="AC93" s="30">
        <v>280000</v>
      </c>
      <c r="AD93" s="17">
        <f t="shared" si="132"/>
        <v>53200</v>
      </c>
      <c r="AE93" s="29">
        <f t="shared" si="107"/>
        <v>333200</v>
      </c>
      <c r="AF93" s="30">
        <v>280000</v>
      </c>
      <c r="AG93" s="17">
        <f t="shared" si="133"/>
        <v>53200</v>
      </c>
      <c r="AH93" s="26"/>
      <c r="AI93" s="29">
        <f t="shared" si="86"/>
        <v>475731.08607198746</v>
      </c>
      <c r="AJ93" s="29">
        <f t="shared" si="87"/>
        <v>505700.01999999996</v>
      </c>
      <c r="AK93" s="26"/>
      <c r="AL93" s="29">
        <f t="shared" si="88"/>
        <v>357374.54691672703</v>
      </c>
      <c r="AM93" s="29">
        <f t="shared" si="89"/>
        <v>370408.97357091511</v>
      </c>
      <c r="AN93" s="26"/>
      <c r="AO93" s="35"/>
      <c r="AP93" s="61">
        <f t="shared" si="134"/>
        <v>1011500</v>
      </c>
      <c r="AQ93" s="61">
        <f t="shared" si="135"/>
        <v>142800</v>
      </c>
      <c r="AR93" s="61">
        <f t="shared" si="136"/>
        <v>333200</v>
      </c>
      <c r="AS93" s="35"/>
      <c r="AT93" s="34">
        <f t="shared" ref="AT93:AT102" si="168">+H93</f>
        <v>949765.25821596244</v>
      </c>
      <c r="AU93" s="34">
        <f t="shared" si="164"/>
        <v>144228</v>
      </c>
      <c r="AV93" s="34">
        <f t="shared" si="165"/>
        <v>333200</v>
      </c>
      <c r="AW93" s="35"/>
      <c r="AX93" s="34">
        <f t="shared" ref="AX93:AX102" si="169">+K93</f>
        <v>1036787.4999999999</v>
      </c>
      <c r="AY93" s="34">
        <f t="shared" si="166"/>
        <v>147112.56</v>
      </c>
      <c r="AZ93" s="34">
        <f t="shared" si="167"/>
        <v>333200</v>
      </c>
      <c r="BA93" s="35"/>
      <c r="BB93" s="22"/>
      <c r="BC93" s="22"/>
      <c r="BD93" s="22"/>
      <c r="BE93" s="35"/>
      <c r="BF93" s="34">
        <f t="shared" si="137"/>
        <v>495833.33333333331</v>
      </c>
      <c r="BG93" s="30">
        <f t="shared" si="138"/>
        <v>372824.46569695801</v>
      </c>
      <c r="BH93" s="62">
        <f t="shared" si="139"/>
        <v>0.75191488880058766</v>
      </c>
      <c r="BI93" s="35"/>
      <c r="BJ93" s="34">
        <f t="shared" si="94"/>
        <v>475731.08607198746</v>
      </c>
      <c r="BK93" s="36">
        <f t="shared" si="95"/>
        <v>343956.29709423624</v>
      </c>
      <c r="BL93" s="37">
        <f t="shared" si="147"/>
        <v>0.72300572143437547</v>
      </c>
      <c r="BM93" s="35"/>
      <c r="BN93" s="34">
        <f t="shared" si="96"/>
        <v>505700.01999999996</v>
      </c>
      <c r="BO93" s="36">
        <f t="shared" si="97"/>
        <v>383142.7648549134</v>
      </c>
      <c r="BP93" s="37">
        <f t="shared" si="148"/>
        <v>0.75764830868488686</v>
      </c>
      <c r="BQ93" s="35"/>
      <c r="BR93" s="22"/>
      <c r="BS93" s="27"/>
      <c r="BT93" s="28"/>
      <c r="BV93" s="34">
        <f t="shared" si="98"/>
        <v>333200</v>
      </c>
      <c r="BW93" s="36">
        <f t="shared" si="158"/>
        <v>372318.47228903219</v>
      </c>
      <c r="BX93" s="37">
        <f t="shared" si="150"/>
        <v>1.1174023778182238</v>
      </c>
      <c r="BY93" s="35"/>
      <c r="BZ93" s="34">
        <f t="shared" si="100"/>
        <v>333200</v>
      </c>
      <c r="CA93" s="36">
        <f t="shared" si="159"/>
        <v>420184.04915068805</v>
      </c>
      <c r="CB93" s="37">
        <f t="shared" si="151"/>
        <v>1.2610565700800962</v>
      </c>
      <c r="CC93" s="35"/>
      <c r="CD93" s="22"/>
      <c r="CE93" s="27"/>
      <c r="CF93" s="28"/>
      <c r="CG93" s="35"/>
      <c r="CH93" s="63">
        <f t="shared" si="140"/>
        <v>363747.2308240906</v>
      </c>
      <c r="CI93" s="63">
        <f t="shared" si="141"/>
        <v>395531.06160996307</v>
      </c>
      <c r="CJ93" s="62">
        <f t="shared" si="142"/>
        <v>1.0873788941674261</v>
      </c>
      <c r="CK93" s="35"/>
      <c r="CL93" s="34">
        <f t="shared" si="102"/>
        <v>357374.54691672703</v>
      </c>
      <c r="CM93" s="36">
        <f t="shared" si="161"/>
        <v>363750.19542481244</v>
      </c>
      <c r="CN93" s="37">
        <f t="shared" si="143"/>
        <v>1.0178402422978685</v>
      </c>
      <c r="CO93" s="35"/>
      <c r="CP93" s="34">
        <f t="shared" si="104"/>
        <v>370408.97357091511</v>
      </c>
      <c r="CQ93" s="36">
        <f t="shared" si="162"/>
        <v>406327.51014981035</v>
      </c>
      <c r="CR93" s="37">
        <f t="shared" si="144"/>
        <v>1.0969699417177283</v>
      </c>
      <c r="CS93" s="35"/>
      <c r="CT93" s="22"/>
      <c r="CU93" s="27"/>
      <c r="CV93" s="28"/>
    </row>
    <row r="94" spans="1:100" ht="16.5" x14ac:dyDescent="0.25">
      <c r="A94" s="172"/>
      <c r="B94" s="150"/>
      <c r="C94" s="151"/>
      <c r="D94" s="74" t="s">
        <v>20</v>
      </c>
      <c r="E94" s="16">
        <v>180000</v>
      </c>
      <c r="F94" s="16">
        <f t="shared" si="121"/>
        <v>34200</v>
      </c>
      <c r="G94" s="16">
        <v>214200</v>
      </c>
      <c r="H94" s="32">
        <f t="shared" si="122"/>
        <v>214200</v>
      </c>
      <c r="I94" s="16">
        <v>180000</v>
      </c>
      <c r="J94" s="16">
        <f t="shared" si="123"/>
        <v>34200</v>
      </c>
      <c r="K94" s="32">
        <f t="shared" si="124"/>
        <v>214200</v>
      </c>
      <c r="L94" s="16">
        <v>180000</v>
      </c>
      <c r="M94" s="16">
        <f t="shared" si="125"/>
        <v>34200</v>
      </c>
      <c r="N94" s="24"/>
      <c r="O94" s="30">
        <v>133320</v>
      </c>
      <c r="P94" s="17">
        <f t="shared" si="126"/>
        <v>25330.799999999999</v>
      </c>
      <c r="Q94" s="60">
        <v>157080</v>
      </c>
      <c r="R94" s="29">
        <f t="shared" si="127"/>
        <v>158650.79999999999</v>
      </c>
      <c r="S94" s="30">
        <v>135986</v>
      </c>
      <c r="T94" s="17">
        <f t="shared" si="128"/>
        <v>25837.34</v>
      </c>
      <c r="U94" s="29">
        <f t="shared" si="129"/>
        <v>161823.34</v>
      </c>
      <c r="V94" s="30">
        <v>140066</v>
      </c>
      <c r="W94" s="17">
        <f t="shared" si="130"/>
        <v>26612.54</v>
      </c>
      <c r="X94" s="26"/>
      <c r="Y94" s="30">
        <v>280000</v>
      </c>
      <c r="Z94" s="17">
        <f t="shared" si="131"/>
        <v>53200</v>
      </c>
      <c r="AA94" s="17">
        <v>333200</v>
      </c>
      <c r="AB94" s="29">
        <f t="shared" si="106"/>
        <v>333200</v>
      </c>
      <c r="AC94" s="30">
        <v>250000</v>
      </c>
      <c r="AD94" s="17">
        <f t="shared" si="132"/>
        <v>47500</v>
      </c>
      <c r="AE94" s="29">
        <f t="shared" si="107"/>
        <v>297500</v>
      </c>
      <c r="AF94" s="30">
        <v>280000</v>
      </c>
      <c r="AG94" s="17">
        <f t="shared" si="133"/>
        <v>53200</v>
      </c>
      <c r="AH94" s="26"/>
      <c r="AI94" s="29">
        <f t="shared" si="86"/>
        <v>235350.26666666669</v>
      </c>
      <c r="AJ94" s="29">
        <f t="shared" si="87"/>
        <v>224507.78</v>
      </c>
      <c r="AK94" s="26"/>
      <c r="AL94" s="29">
        <f t="shared" si="88"/>
        <v>224554.74780575739</v>
      </c>
      <c r="AM94" s="29">
        <f t="shared" si="89"/>
        <v>217661.95841045008</v>
      </c>
      <c r="AN94" s="26"/>
      <c r="AO94" s="35"/>
      <c r="AP94" s="61">
        <f t="shared" si="134"/>
        <v>214200</v>
      </c>
      <c r="AQ94" s="61">
        <f t="shared" si="135"/>
        <v>157080</v>
      </c>
      <c r="AR94" s="61">
        <f t="shared" si="136"/>
        <v>333200</v>
      </c>
      <c r="AS94" s="35"/>
      <c r="AT94" s="34">
        <f t="shared" si="168"/>
        <v>214200</v>
      </c>
      <c r="AU94" s="34">
        <f t="shared" si="164"/>
        <v>158650.79999999999</v>
      </c>
      <c r="AV94" s="34">
        <f t="shared" si="165"/>
        <v>333200</v>
      </c>
      <c r="AW94" s="35"/>
      <c r="AX94" s="34">
        <f t="shared" si="169"/>
        <v>214200</v>
      </c>
      <c r="AY94" s="34">
        <f t="shared" si="166"/>
        <v>161823.34</v>
      </c>
      <c r="AZ94" s="34">
        <f t="shared" si="167"/>
        <v>297500</v>
      </c>
      <c r="BA94" s="35"/>
      <c r="BB94" s="22"/>
      <c r="BC94" s="22"/>
      <c r="BD94" s="22"/>
      <c r="BE94" s="35"/>
      <c r="BF94" s="34">
        <f t="shared" si="137"/>
        <v>234826.66666666666</v>
      </c>
      <c r="BG94" s="30">
        <f t="shared" si="138"/>
        <v>73365.105844369609</v>
      </c>
      <c r="BH94" s="62">
        <f t="shared" si="139"/>
        <v>0.31242237896478087</v>
      </c>
      <c r="BI94" s="35"/>
      <c r="BJ94" s="34">
        <f t="shared" si="94"/>
        <v>235350.26666666669</v>
      </c>
      <c r="BK94" s="36">
        <f t="shared" si="95"/>
        <v>72811.886118560462</v>
      </c>
      <c r="BL94" s="37">
        <f t="shared" si="147"/>
        <v>0.30937668841347021</v>
      </c>
      <c r="BM94" s="35"/>
      <c r="BN94" s="34">
        <f t="shared" si="96"/>
        <v>224507.78</v>
      </c>
      <c r="BO94" s="36">
        <f t="shared" si="97"/>
        <v>55867.263900458529</v>
      </c>
      <c r="BP94" s="37">
        <f t="shared" si="148"/>
        <v>0.24884333140017922</v>
      </c>
      <c r="BQ94" s="35"/>
      <c r="BR94" s="22"/>
      <c r="BS94" s="27"/>
      <c r="BT94" s="28"/>
      <c r="BV94" s="34">
        <f t="shared" si="98"/>
        <v>214200</v>
      </c>
      <c r="BW94" s="36">
        <f t="shared" si="158"/>
        <v>75821.530848521739</v>
      </c>
      <c r="BX94" s="37">
        <f t="shared" si="150"/>
        <v>0.35397540078674949</v>
      </c>
      <c r="BY94" s="35"/>
      <c r="BZ94" s="34">
        <f t="shared" si="100"/>
        <v>214200</v>
      </c>
      <c r="CA94" s="36">
        <f t="shared" si="159"/>
        <v>56810.223589173336</v>
      </c>
      <c r="CB94" s="37">
        <f t="shared" si="151"/>
        <v>0.26522046493544976</v>
      </c>
      <c r="CC94" s="35"/>
      <c r="CD94" s="22"/>
      <c r="CE94" s="27"/>
      <c r="CF94" s="28"/>
      <c r="CG94" s="35"/>
      <c r="CH94" s="63">
        <f t="shared" si="140"/>
        <v>223811.1835939677</v>
      </c>
      <c r="CI94" s="63">
        <f t="shared" si="141"/>
        <v>74187.462706851438</v>
      </c>
      <c r="CJ94" s="62">
        <f t="shared" si="142"/>
        <v>0.3314734389745258</v>
      </c>
      <c r="CK94" s="35"/>
      <c r="CL94" s="34">
        <f t="shared" si="102"/>
        <v>224554.74780575739</v>
      </c>
      <c r="CM94" s="36">
        <f t="shared" si="161"/>
        <v>73607.839172322332</v>
      </c>
      <c r="CN94" s="37">
        <f t="shared" si="143"/>
        <v>0.32779462421339678</v>
      </c>
      <c r="CO94" s="35"/>
      <c r="CP94" s="34">
        <f t="shared" si="104"/>
        <v>217661.95841045008</v>
      </c>
      <c r="CQ94" s="36">
        <f t="shared" si="162"/>
        <v>56285.135239771909</v>
      </c>
      <c r="CR94" s="37">
        <f t="shared" si="144"/>
        <v>0.25858967571004648</v>
      </c>
      <c r="CS94" s="35"/>
      <c r="CT94" s="22"/>
      <c r="CU94" s="27"/>
      <c r="CV94" s="28"/>
    </row>
    <row r="95" spans="1:100" ht="16.5" x14ac:dyDescent="0.25">
      <c r="A95" s="172"/>
      <c r="B95" s="150">
        <v>42</v>
      </c>
      <c r="C95" s="151" t="s">
        <v>64</v>
      </c>
      <c r="D95" s="74" t="s">
        <v>19</v>
      </c>
      <c r="E95" s="16">
        <v>1549295.7746478873</v>
      </c>
      <c r="F95" s="17">
        <f t="shared" si="121"/>
        <v>294366.19718309859</v>
      </c>
      <c r="G95" s="17">
        <v>1963500</v>
      </c>
      <c r="H95" s="29">
        <f t="shared" si="122"/>
        <v>1843661.971830986</v>
      </c>
      <c r="I95" s="16">
        <v>1691249.9999999998</v>
      </c>
      <c r="J95" s="29">
        <f t="shared" si="123"/>
        <v>321337.49999999994</v>
      </c>
      <c r="K95" s="29">
        <f t="shared" si="124"/>
        <v>2012587.4999999998</v>
      </c>
      <c r="L95" s="16">
        <v>1848000.0000000002</v>
      </c>
      <c r="M95" s="17">
        <f t="shared" si="125"/>
        <v>351120.00000000006</v>
      </c>
      <c r="N95" s="26"/>
      <c r="O95" s="30">
        <v>113120</v>
      </c>
      <c r="P95" s="17">
        <f t="shared" si="126"/>
        <v>21492.799999999999</v>
      </c>
      <c r="Q95" s="60">
        <v>133280</v>
      </c>
      <c r="R95" s="29">
        <f t="shared" si="127"/>
        <v>134612.79999999999</v>
      </c>
      <c r="S95" s="30">
        <v>115382</v>
      </c>
      <c r="T95" s="17">
        <f t="shared" si="128"/>
        <v>21922.58</v>
      </c>
      <c r="U95" s="29">
        <f t="shared" si="129"/>
        <v>137304.58000000002</v>
      </c>
      <c r="V95" s="30">
        <v>118844</v>
      </c>
      <c r="W95" s="17">
        <f t="shared" si="130"/>
        <v>22580.36</v>
      </c>
      <c r="X95" s="26"/>
      <c r="Y95" s="30">
        <v>130000</v>
      </c>
      <c r="Z95" s="17">
        <f t="shared" si="131"/>
        <v>24700</v>
      </c>
      <c r="AA95" s="17">
        <v>172550</v>
      </c>
      <c r="AB95" s="29">
        <f t="shared" si="106"/>
        <v>154700</v>
      </c>
      <c r="AC95" s="30">
        <v>130000</v>
      </c>
      <c r="AD95" s="17">
        <f t="shared" si="132"/>
        <v>24700</v>
      </c>
      <c r="AE95" s="29">
        <f t="shared" si="107"/>
        <v>154700</v>
      </c>
      <c r="AF95" s="30">
        <v>150000</v>
      </c>
      <c r="AG95" s="17">
        <f t="shared" si="133"/>
        <v>28500</v>
      </c>
      <c r="AH95" s="26"/>
      <c r="AI95" s="29">
        <f t="shared" si="86"/>
        <v>710991.59061032871</v>
      </c>
      <c r="AJ95" s="29">
        <f t="shared" si="87"/>
        <v>768197.35999999987</v>
      </c>
      <c r="AK95" s="26"/>
      <c r="AL95" s="29">
        <f t="shared" si="88"/>
        <v>337354.09775766102</v>
      </c>
      <c r="AM95" s="29">
        <f t="shared" si="89"/>
        <v>349657.91984476626</v>
      </c>
      <c r="AN95" s="26"/>
      <c r="AO95" s="35"/>
      <c r="AP95" s="61">
        <f t="shared" si="134"/>
        <v>1963500</v>
      </c>
      <c r="AQ95" s="61">
        <f t="shared" si="135"/>
        <v>133280</v>
      </c>
      <c r="AR95" s="61">
        <f t="shared" si="136"/>
        <v>172550</v>
      </c>
      <c r="AS95" s="35"/>
      <c r="AT95" s="34">
        <f t="shared" si="168"/>
        <v>1843661.971830986</v>
      </c>
      <c r="AU95" s="34">
        <f t="shared" si="164"/>
        <v>134612.79999999999</v>
      </c>
      <c r="AV95" s="34">
        <f t="shared" si="165"/>
        <v>154700</v>
      </c>
      <c r="AW95" s="35"/>
      <c r="AX95" s="34">
        <f t="shared" si="169"/>
        <v>2012587.4999999998</v>
      </c>
      <c r="AY95" s="34">
        <f t="shared" si="166"/>
        <v>137304.58000000002</v>
      </c>
      <c r="AZ95" s="34">
        <f t="shared" si="167"/>
        <v>154700</v>
      </c>
      <c r="BA95" s="35"/>
      <c r="BB95" s="22"/>
      <c r="BC95" s="22"/>
      <c r="BD95" s="22"/>
      <c r="BE95" s="35"/>
      <c r="BF95" s="34">
        <f t="shared" si="137"/>
        <v>756443.33333333337</v>
      </c>
      <c r="BG95" s="30">
        <f t="shared" si="138"/>
        <v>853668.50733889802</v>
      </c>
      <c r="BH95" s="62">
        <f t="shared" si="139"/>
        <v>1.1285293553677491</v>
      </c>
      <c r="BI95" s="35"/>
      <c r="BJ95" s="34">
        <f t="shared" si="94"/>
        <v>710991.59061032871</v>
      </c>
      <c r="BK95" s="36">
        <f t="shared" si="95"/>
        <v>800960.88887946401</v>
      </c>
      <c r="BL95" s="37">
        <f t="shared" si="147"/>
        <v>1.1265405940904363</v>
      </c>
      <c r="BM95" s="35"/>
      <c r="BN95" s="34">
        <f t="shared" si="96"/>
        <v>768197.35999999987</v>
      </c>
      <c r="BO95" s="36">
        <f t="shared" si="97"/>
        <v>879945.36404489668</v>
      </c>
      <c r="BP95" s="37">
        <f t="shared" si="148"/>
        <v>1.1454678313980367</v>
      </c>
      <c r="BQ95" s="35"/>
      <c r="BR95" s="22"/>
      <c r="BS95" s="27"/>
      <c r="BT95" s="28"/>
      <c r="BV95" s="34">
        <f t="shared" si="98"/>
        <v>154700</v>
      </c>
      <c r="BW95" s="36">
        <f t="shared" si="158"/>
        <v>975191.61158120644</v>
      </c>
      <c r="BX95" s="37">
        <f t="shared" si="150"/>
        <v>6.3037596094454198</v>
      </c>
      <c r="BY95" s="35"/>
      <c r="BZ95" s="34">
        <f t="shared" si="100"/>
        <v>154700</v>
      </c>
      <c r="CA95" s="36">
        <f t="shared" si="159"/>
        <v>1072698.8647477331</v>
      </c>
      <c r="CB95" s="37">
        <f t="shared" si="151"/>
        <v>6.934058595654383</v>
      </c>
      <c r="CC95" s="35"/>
      <c r="CD95" s="22"/>
      <c r="CE95" s="27"/>
      <c r="CF95" s="28"/>
      <c r="CG95" s="35"/>
      <c r="CH95" s="63">
        <f t="shared" si="140"/>
        <v>356098.61490775511</v>
      </c>
      <c r="CI95" s="63">
        <f t="shared" si="141"/>
        <v>942881.65428831941</v>
      </c>
      <c r="CJ95" s="62">
        <f t="shared" si="142"/>
        <v>2.6478105075824749</v>
      </c>
      <c r="CK95" s="35"/>
      <c r="CL95" s="34">
        <f t="shared" si="102"/>
        <v>337354.09775766102</v>
      </c>
      <c r="CM95" s="36">
        <f t="shared" si="161"/>
        <v>883823.12799553305</v>
      </c>
      <c r="CN95" s="37">
        <f t="shared" si="143"/>
        <v>2.6198677706011715</v>
      </c>
      <c r="CO95" s="35"/>
      <c r="CP95" s="34">
        <f t="shared" si="104"/>
        <v>349657.91984476626</v>
      </c>
      <c r="CQ95" s="36">
        <f t="shared" si="162"/>
        <v>974412.18520170497</v>
      </c>
      <c r="CR95" s="37">
        <f t="shared" si="144"/>
        <v>2.7867585142481657</v>
      </c>
      <c r="CS95" s="35"/>
      <c r="CT95" s="22"/>
      <c r="CU95" s="27"/>
      <c r="CV95" s="28"/>
    </row>
    <row r="96" spans="1:100" ht="16.5" x14ac:dyDescent="0.25">
      <c r="A96" s="172"/>
      <c r="B96" s="150"/>
      <c r="C96" s="151"/>
      <c r="D96" s="74" t="s">
        <v>20</v>
      </c>
      <c r="E96" s="16">
        <v>620000</v>
      </c>
      <c r="F96" s="16">
        <f t="shared" si="121"/>
        <v>117800</v>
      </c>
      <c r="G96" s="16">
        <v>737800</v>
      </c>
      <c r="H96" s="32">
        <f t="shared" si="122"/>
        <v>737800</v>
      </c>
      <c r="I96" s="16">
        <v>620000</v>
      </c>
      <c r="J96" s="16">
        <f t="shared" si="123"/>
        <v>117800</v>
      </c>
      <c r="K96" s="32">
        <f t="shared" si="124"/>
        <v>737800</v>
      </c>
      <c r="L96" s="16">
        <v>620000</v>
      </c>
      <c r="M96" s="16">
        <f t="shared" si="125"/>
        <v>117800</v>
      </c>
      <c r="N96" s="24"/>
      <c r="O96" s="30">
        <v>89890</v>
      </c>
      <c r="P96" s="17">
        <f t="shared" si="126"/>
        <v>17079.099999999999</v>
      </c>
      <c r="Q96" s="60">
        <v>105910</v>
      </c>
      <c r="R96" s="29">
        <f t="shared" si="127"/>
        <v>106969.1</v>
      </c>
      <c r="S96" s="30">
        <v>91688</v>
      </c>
      <c r="T96" s="17">
        <f t="shared" si="128"/>
        <v>17420.72</v>
      </c>
      <c r="U96" s="29">
        <f t="shared" si="129"/>
        <v>109108.72</v>
      </c>
      <c r="V96" s="30">
        <v>94438</v>
      </c>
      <c r="W96" s="17">
        <f t="shared" si="130"/>
        <v>17943.22</v>
      </c>
      <c r="X96" s="26"/>
      <c r="Y96" s="30">
        <v>800000</v>
      </c>
      <c r="Z96" s="17">
        <f t="shared" si="131"/>
        <v>152000</v>
      </c>
      <c r="AA96" s="17">
        <v>952000</v>
      </c>
      <c r="AB96" s="29">
        <f t="shared" si="106"/>
        <v>952000</v>
      </c>
      <c r="AC96" s="30">
        <v>800000</v>
      </c>
      <c r="AD96" s="17">
        <f t="shared" si="132"/>
        <v>152000</v>
      </c>
      <c r="AE96" s="29">
        <f t="shared" si="107"/>
        <v>952000</v>
      </c>
      <c r="AF96" s="30">
        <v>800000</v>
      </c>
      <c r="AG96" s="17">
        <f t="shared" si="133"/>
        <v>152000</v>
      </c>
      <c r="AH96" s="26"/>
      <c r="AI96" s="29">
        <f t="shared" si="86"/>
        <v>598923.03333333333</v>
      </c>
      <c r="AJ96" s="29">
        <f t="shared" si="87"/>
        <v>599636.24</v>
      </c>
      <c r="AK96" s="26"/>
      <c r="AL96" s="29">
        <f t="shared" si="88"/>
        <v>421966.50656391698</v>
      </c>
      <c r="AM96" s="29">
        <f t="shared" si="89"/>
        <v>424761.3770266982</v>
      </c>
      <c r="AN96" s="26"/>
      <c r="AO96" s="35"/>
      <c r="AP96" s="61">
        <f t="shared" si="134"/>
        <v>737800</v>
      </c>
      <c r="AQ96" s="61">
        <f t="shared" si="135"/>
        <v>105910</v>
      </c>
      <c r="AR96" s="61">
        <f t="shared" si="136"/>
        <v>952000</v>
      </c>
      <c r="AS96" s="35"/>
      <c r="AT96" s="34">
        <f t="shared" si="168"/>
        <v>737800</v>
      </c>
      <c r="AU96" s="34">
        <f t="shared" si="164"/>
        <v>106969.1</v>
      </c>
      <c r="AV96" s="34">
        <f t="shared" si="165"/>
        <v>952000</v>
      </c>
      <c r="AW96" s="35"/>
      <c r="AX96" s="34">
        <f t="shared" si="169"/>
        <v>737800</v>
      </c>
      <c r="AY96" s="34">
        <f t="shared" si="166"/>
        <v>109108.72</v>
      </c>
      <c r="AZ96" s="34">
        <f t="shared" si="167"/>
        <v>952000</v>
      </c>
      <c r="BA96" s="35"/>
      <c r="BB96" s="22"/>
      <c r="BC96" s="22"/>
      <c r="BD96" s="22"/>
      <c r="BE96" s="35"/>
      <c r="BF96" s="34">
        <f t="shared" si="137"/>
        <v>598570</v>
      </c>
      <c r="BG96" s="30">
        <f t="shared" si="138"/>
        <v>359171.09822478757</v>
      </c>
      <c r="BH96" s="62">
        <f t="shared" si="139"/>
        <v>0.60004861290206257</v>
      </c>
      <c r="BI96" s="35"/>
      <c r="BJ96" s="34">
        <f t="shared" si="94"/>
        <v>598923.03333333333</v>
      </c>
      <c r="BK96" s="36">
        <f t="shared" si="95"/>
        <v>358686.87773748965</v>
      </c>
      <c r="BL96" s="37">
        <f t="shared" si="147"/>
        <v>0.59888643076757553</v>
      </c>
      <c r="BM96" s="35"/>
      <c r="BN96" s="34">
        <f t="shared" si="96"/>
        <v>599636.24</v>
      </c>
      <c r="BO96" s="36">
        <f t="shared" si="97"/>
        <v>357708.769725702</v>
      </c>
      <c r="BP96" s="37">
        <f t="shared" si="148"/>
        <v>0.59654294698015919</v>
      </c>
      <c r="BQ96" s="35"/>
      <c r="BR96" s="22"/>
      <c r="BS96" s="27"/>
      <c r="BT96" s="28"/>
      <c r="BV96" s="34">
        <f t="shared" si="98"/>
        <v>737800</v>
      </c>
      <c r="BW96" s="36">
        <f t="shared" si="158"/>
        <v>384633.70644238056</v>
      </c>
      <c r="BX96" s="37">
        <f t="shared" si="150"/>
        <v>0.52132516460067846</v>
      </c>
      <c r="BY96" s="35"/>
      <c r="BZ96" s="34">
        <f t="shared" si="100"/>
        <v>737800</v>
      </c>
      <c r="CA96" s="36">
        <f t="shared" si="159"/>
        <v>383464.19456842751</v>
      </c>
      <c r="CB96" s="37">
        <f t="shared" si="151"/>
        <v>0.51974003058881468</v>
      </c>
      <c r="CC96" s="35"/>
      <c r="CD96" s="22"/>
      <c r="CE96" s="27"/>
      <c r="CF96" s="28"/>
      <c r="CG96" s="35"/>
      <c r="CH96" s="63">
        <f t="shared" si="140"/>
        <v>420569.25624558359</v>
      </c>
      <c r="CI96" s="63">
        <f t="shared" si="141"/>
        <v>400859.25532177178</v>
      </c>
      <c r="CJ96" s="62">
        <f t="shared" si="142"/>
        <v>0.95313494595453141</v>
      </c>
      <c r="CK96" s="35"/>
      <c r="CL96" s="34">
        <f t="shared" si="102"/>
        <v>421966.50656391698</v>
      </c>
      <c r="CM96" s="36">
        <f t="shared" si="161"/>
        <v>399962.35901315021</v>
      </c>
      <c r="CN96" s="37">
        <f t="shared" si="143"/>
        <v>0.94785333146474815</v>
      </c>
      <c r="CO96" s="35"/>
      <c r="CP96" s="34">
        <f t="shared" si="104"/>
        <v>424761.3770266982</v>
      </c>
      <c r="CQ96" s="36">
        <f t="shared" si="162"/>
        <v>398166.77616120398</v>
      </c>
      <c r="CR96" s="37">
        <f t="shared" si="144"/>
        <v>0.93738931479209642</v>
      </c>
      <c r="CS96" s="35"/>
      <c r="CT96" s="22"/>
      <c r="CU96" s="27"/>
      <c r="CV96" s="28"/>
    </row>
    <row r="97" spans="1:100" ht="16.5" x14ac:dyDescent="0.25">
      <c r="A97" s="172"/>
      <c r="B97" s="150">
        <v>43</v>
      </c>
      <c r="C97" s="151" t="s">
        <v>65</v>
      </c>
      <c r="D97" s="74" t="s">
        <v>19</v>
      </c>
      <c r="E97" s="16">
        <v>424413.14553990611</v>
      </c>
      <c r="F97" s="17">
        <f t="shared" si="121"/>
        <v>80638.497652582155</v>
      </c>
      <c r="G97" s="17">
        <v>537880</v>
      </c>
      <c r="H97" s="29">
        <f t="shared" si="122"/>
        <v>505051.64319248823</v>
      </c>
      <c r="I97" s="16">
        <v>463299.99999999994</v>
      </c>
      <c r="J97" s="29">
        <f t="shared" si="123"/>
        <v>88026.999999999985</v>
      </c>
      <c r="K97" s="29">
        <f t="shared" si="124"/>
        <v>551326.99999999988</v>
      </c>
      <c r="L97" s="16">
        <v>506240.00000000006</v>
      </c>
      <c r="M97" s="17">
        <f t="shared" si="125"/>
        <v>96185.600000000006</v>
      </c>
      <c r="N97" s="26"/>
      <c r="O97" s="30">
        <v>146450</v>
      </c>
      <c r="P97" s="17">
        <f t="shared" si="126"/>
        <v>27825.5</v>
      </c>
      <c r="Q97" s="60">
        <v>172550</v>
      </c>
      <c r="R97" s="29">
        <f t="shared" si="127"/>
        <v>174275.5</v>
      </c>
      <c r="S97" s="30">
        <v>149379</v>
      </c>
      <c r="T97" s="17">
        <f t="shared" si="128"/>
        <v>28382.010000000002</v>
      </c>
      <c r="U97" s="29">
        <f t="shared" si="129"/>
        <v>177761.01</v>
      </c>
      <c r="V97" s="30">
        <v>153860</v>
      </c>
      <c r="W97" s="17">
        <f t="shared" si="130"/>
        <v>29233.4</v>
      </c>
      <c r="X97" s="26"/>
      <c r="Y97" s="30">
        <v>145000</v>
      </c>
      <c r="Z97" s="17">
        <f t="shared" si="131"/>
        <v>27550</v>
      </c>
      <c r="AA97" s="17">
        <v>172550</v>
      </c>
      <c r="AB97" s="29">
        <f t="shared" si="106"/>
        <v>172550</v>
      </c>
      <c r="AC97" s="30">
        <v>145000</v>
      </c>
      <c r="AD97" s="17">
        <f t="shared" si="132"/>
        <v>27550</v>
      </c>
      <c r="AE97" s="29">
        <f t="shared" si="107"/>
        <v>172550</v>
      </c>
      <c r="AF97" s="30">
        <v>145000</v>
      </c>
      <c r="AG97" s="17">
        <f t="shared" si="133"/>
        <v>27550</v>
      </c>
      <c r="AH97" s="26"/>
      <c r="AI97" s="29">
        <f t="shared" si="86"/>
        <v>283959.04773082939</v>
      </c>
      <c r="AJ97" s="29">
        <f t="shared" si="87"/>
        <v>300546.0033333333</v>
      </c>
      <c r="AK97" s="26"/>
      <c r="AL97" s="29">
        <f t="shared" si="88"/>
        <v>247644.69544604357</v>
      </c>
      <c r="AM97" s="29">
        <f t="shared" si="89"/>
        <v>256676.97445678784</v>
      </c>
      <c r="AN97" s="26"/>
      <c r="AO97" s="35"/>
      <c r="AP97" s="61">
        <f t="shared" si="134"/>
        <v>537880</v>
      </c>
      <c r="AQ97" s="61">
        <f t="shared" si="135"/>
        <v>172550</v>
      </c>
      <c r="AR97" s="61">
        <f t="shared" si="136"/>
        <v>172550</v>
      </c>
      <c r="AS97" s="35"/>
      <c r="AT97" s="34">
        <f t="shared" si="168"/>
        <v>505051.64319248823</v>
      </c>
      <c r="AU97" s="34">
        <f t="shared" si="164"/>
        <v>174275.5</v>
      </c>
      <c r="AV97" s="34">
        <f t="shared" si="165"/>
        <v>172550</v>
      </c>
      <c r="AW97" s="35"/>
      <c r="AX97" s="34">
        <f t="shared" si="169"/>
        <v>551326.99999999988</v>
      </c>
      <c r="AY97" s="34">
        <f t="shared" si="166"/>
        <v>177761.01</v>
      </c>
      <c r="AZ97" s="34">
        <f t="shared" si="167"/>
        <v>172550</v>
      </c>
      <c r="BA97" s="35"/>
      <c r="BB97" s="22"/>
      <c r="BC97" s="22"/>
      <c r="BD97" s="22"/>
      <c r="BE97" s="35"/>
      <c r="BF97" s="34">
        <f t="shared" si="137"/>
        <v>294326.66666666669</v>
      </c>
      <c r="BG97" s="30">
        <f t="shared" si="138"/>
        <v>172218.21358058762</v>
      </c>
      <c r="BH97" s="62">
        <f t="shared" si="139"/>
        <v>0.58512609656137493</v>
      </c>
      <c r="BI97" s="35"/>
      <c r="BJ97" s="34">
        <f t="shared" si="94"/>
        <v>283959.04773082939</v>
      </c>
      <c r="BK97" s="36">
        <f t="shared" si="95"/>
        <v>156337.66055889425</v>
      </c>
      <c r="BL97" s="37">
        <f t="shared" si="147"/>
        <v>0.55056411059347521</v>
      </c>
      <c r="BM97" s="35"/>
      <c r="BN97" s="34">
        <f t="shared" si="96"/>
        <v>300546.0033333333</v>
      </c>
      <c r="BO97" s="36">
        <f t="shared" si="97"/>
        <v>177341.70382465975</v>
      </c>
      <c r="BP97" s="37">
        <f t="shared" si="148"/>
        <v>0.59006508773291322</v>
      </c>
      <c r="BQ97" s="35"/>
      <c r="BR97" s="22"/>
      <c r="BS97" s="27"/>
      <c r="BT97" s="28"/>
      <c r="BV97" s="34">
        <f t="shared" si="98"/>
        <v>174275.5</v>
      </c>
      <c r="BW97" s="36">
        <f t="shared" si="158"/>
        <v>190976.29369073315</v>
      </c>
      <c r="BX97" s="37">
        <f t="shared" si="150"/>
        <v>1.0958298423515247</v>
      </c>
      <c r="BY97" s="35"/>
      <c r="BZ97" s="34">
        <f t="shared" si="100"/>
        <v>177761.01</v>
      </c>
      <c r="CA97" s="36">
        <f t="shared" si="159"/>
        <v>215699.40774907108</v>
      </c>
      <c r="CB97" s="37">
        <f t="shared" si="151"/>
        <v>1.2134236171873183</v>
      </c>
      <c r="CC97" s="35"/>
      <c r="CD97" s="22"/>
      <c r="CE97" s="27"/>
      <c r="CF97" s="28"/>
      <c r="CG97" s="35"/>
      <c r="CH97" s="63">
        <f t="shared" si="140"/>
        <v>252060.68247989542</v>
      </c>
      <c r="CI97" s="63">
        <f t="shared" si="141"/>
        <v>177328.86541159981</v>
      </c>
      <c r="CJ97" s="62">
        <f t="shared" si="142"/>
        <v>0.70351656461036405</v>
      </c>
      <c r="CK97" s="35"/>
      <c r="CL97" s="34">
        <f t="shared" si="102"/>
        <v>247644.69544604357</v>
      </c>
      <c r="CM97" s="36">
        <f t="shared" si="161"/>
        <v>160499.83268181793</v>
      </c>
      <c r="CN97" s="37">
        <f t="shared" si="143"/>
        <v>0.64810527192086531</v>
      </c>
      <c r="CO97" s="35"/>
      <c r="CP97" s="34">
        <f t="shared" si="104"/>
        <v>256676.97445678784</v>
      </c>
      <c r="CQ97" s="36">
        <f t="shared" si="162"/>
        <v>182687.08659892881</v>
      </c>
      <c r="CR97" s="37">
        <f t="shared" si="144"/>
        <v>0.71173928625874705</v>
      </c>
      <c r="CS97" s="35"/>
      <c r="CT97" s="22"/>
      <c r="CU97" s="27"/>
      <c r="CV97" s="28"/>
    </row>
    <row r="98" spans="1:100" ht="16.5" x14ac:dyDescent="0.25">
      <c r="A98" s="172"/>
      <c r="B98" s="150"/>
      <c r="C98" s="151"/>
      <c r="D98" s="74" t="s">
        <v>20</v>
      </c>
      <c r="E98" s="16">
        <v>180000</v>
      </c>
      <c r="F98" s="16">
        <f t="shared" si="121"/>
        <v>34200</v>
      </c>
      <c r="G98" s="16">
        <v>214200</v>
      </c>
      <c r="H98" s="32">
        <f t="shared" si="122"/>
        <v>214200</v>
      </c>
      <c r="I98" s="16">
        <v>180000</v>
      </c>
      <c r="J98" s="16">
        <f t="shared" si="123"/>
        <v>34200</v>
      </c>
      <c r="K98" s="32">
        <f t="shared" si="124"/>
        <v>214200</v>
      </c>
      <c r="L98" s="16">
        <v>180000</v>
      </c>
      <c r="M98" s="16">
        <f t="shared" si="125"/>
        <v>34200</v>
      </c>
      <c r="N98" s="24"/>
      <c r="O98" s="30">
        <v>121200</v>
      </c>
      <c r="P98" s="17">
        <f t="shared" si="126"/>
        <v>23028</v>
      </c>
      <c r="Q98" s="60">
        <v>142800</v>
      </c>
      <c r="R98" s="29">
        <f t="shared" si="127"/>
        <v>144228</v>
      </c>
      <c r="S98" s="30">
        <v>123624</v>
      </c>
      <c r="T98" s="17">
        <f t="shared" si="128"/>
        <v>23488.560000000001</v>
      </c>
      <c r="U98" s="29">
        <f t="shared" si="129"/>
        <v>147112.56</v>
      </c>
      <c r="V98" s="30">
        <v>127333</v>
      </c>
      <c r="W98" s="17">
        <f t="shared" si="130"/>
        <v>24193.27</v>
      </c>
      <c r="X98" s="26"/>
      <c r="Y98" s="30">
        <v>250000</v>
      </c>
      <c r="Z98" s="17">
        <f t="shared" si="131"/>
        <v>47500</v>
      </c>
      <c r="AA98" s="17">
        <v>297500</v>
      </c>
      <c r="AB98" s="29">
        <f t="shared" si="106"/>
        <v>297500</v>
      </c>
      <c r="AC98" s="30">
        <v>250000</v>
      </c>
      <c r="AD98" s="17">
        <f t="shared" si="132"/>
        <v>47500</v>
      </c>
      <c r="AE98" s="29">
        <f t="shared" si="107"/>
        <v>297500</v>
      </c>
      <c r="AF98" s="30">
        <v>250000</v>
      </c>
      <c r="AG98" s="17">
        <f t="shared" si="133"/>
        <v>47500</v>
      </c>
      <c r="AH98" s="26"/>
      <c r="AI98" s="29">
        <f t="shared" si="86"/>
        <v>218642.66666666666</v>
      </c>
      <c r="AJ98" s="29">
        <f t="shared" si="87"/>
        <v>219604.18666666668</v>
      </c>
      <c r="AK98" s="26"/>
      <c r="AL98" s="29">
        <f t="shared" si="88"/>
        <v>209468.47581140135</v>
      </c>
      <c r="AM98" s="29">
        <f t="shared" si="89"/>
        <v>210855.72468869979</v>
      </c>
      <c r="AN98" s="26"/>
      <c r="AO98" s="35"/>
      <c r="AP98" s="61">
        <f t="shared" si="134"/>
        <v>214200</v>
      </c>
      <c r="AQ98" s="61">
        <f t="shared" si="135"/>
        <v>142800</v>
      </c>
      <c r="AR98" s="61">
        <f t="shared" si="136"/>
        <v>297500</v>
      </c>
      <c r="AS98" s="35"/>
      <c r="AT98" s="34">
        <f t="shared" si="168"/>
        <v>214200</v>
      </c>
      <c r="AU98" s="34">
        <f t="shared" si="164"/>
        <v>144228</v>
      </c>
      <c r="AV98" s="34">
        <f t="shared" si="165"/>
        <v>297500</v>
      </c>
      <c r="AW98" s="35"/>
      <c r="AX98" s="34">
        <f t="shared" si="169"/>
        <v>214200</v>
      </c>
      <c r="AY98" s="34">
        <f t="shared" si="166"/>
        <v>147112.56</v>
      </c>
      <c r="AZ98" s="34">
        <f t="shared" si="167"/>
        <v>297500</v>
      </c>
      <c r="BA98" s="35"/>
      <c r="BB98" s="22"/>
      <c r="BC98" s="22"/>
      <c r="BD98" s="22"/>
      <c r="BE98" s="35"/>
      <c r="BF98" s="34">
        <f t="shared" si="137"/>
        <v>218166.66666666666</v>
      </c>
      <c r="BG98" s="30">
        <f t="shared" si="138"/>
        <v>63218.263887019937</v>
      </c>
      <c r="BH98" s="62">
        <f t="shared" si="139"/>
        <v>0.28977049910016778</v>
      </c>
      <c r="BI98" s="35"/>
      <c r="BJ98" s="34">
        <f t="shared" si="94"/>
        <v>218642.66666666666</v>
      </c>
      <c r="BK98" s="36">
        <f t="shared" si="95"/>
        <v>62651.839352266601</v>
      </c>
      <c r="BL98" s="37">
        <f t="shared" si="147"/>
        <v>0.28654900851434884</v>
      </c>
      <c r="BM98" s="35"/>
      <c r="BN98" s="34">
        <f t="shared" si="96"/>
        <v>219604.18666666668</v>
      </c>
      <c r="BO98" s="36">
        <f t="shared" si="97"/>
        <v>61514.223030583329</v>
      </c>
      <c r="BP98" s="37">
        <f t="shared" si="148"/>
        <v>0.28011407234213931</v>
      </c>
      <c r="BQ98" s="35"/>
      <c r="BR98" s="22"/>
      <c r="BS98" s="27"/>
      <c r="BT98" s="28"/>
      <c r="BV98" s="34">
        <f t="shared" si="98"/>
        <v>214200</v>
      </c>
      <c r="BW98" s="36">
        <f t="shared" si="158"/>
        <v>62809.157463966461</v>
      </c>
      <c r="BX98" s="37">
        <f t="shared" si="150"/>
        <v>0.29322669217538033</v>
      </c>
      <c r="BY98" s="35"/>
      <c r="BZ98" s="34">
        <f t="shared" si="100"/>
        <v>214200</v>
      </c>
      <c r="CA98" s="36">
        <f t="shared" si="159"/>
        <v>61751.152771300825</v>
      </c>
      <c r="CB98" s="37">
        <f t="shared" si="151"/>
        <v>0.28828736121055476</v>
      </c>
      <c r="CC98" s="35"/>
      <c r="CD98" s="22"/>
      <c r="CE98" s="27"/>
      <c r="CF98" s="28"/>
      <c r="CG98" s="35"/>
      <c r="CH98" s="63">
        <f t="shared" si="140"/>
        <v>208774.86650839864</v>
      </c>
      <c r="CI98" s="63">
        <f t="shared" si="141"/>
        <v>63912.086486843255</v>
      </c>
      <c r="CJ98" s="62">
        <f t="shared" si="142"/>
        <v>0.30612921735132415</v>
      </c>
      <c r="CK98" s="35"/>
      <c r="CL98" s="34">
        <f t="shared" si="102"/>
        <v>209468.47581140135</v>
      </c>
      <c r="CM98" s="36">
        <f t="shared" si="161"/>
        <v>63319.971194490099</v>
      </c>
      <c r="CN98" s="37">
        <f t="shared" si="143"/>
        <v>0.30228878569537765</v>
      </c>
      <c r="CO98" s="35"/>
      <c r="CP98" s="34">
        <f t="shared" si="104"/>
        <v>210855.72468869979</v>
      </c>
      <c r="CQ98" s="36">
        <f t="shared" si="162"/>
        <v>62133.205470475186</v>
      </c>
      <c r="CR98" s="37">
        <f t="shared" si="144"/>
        <v>0.29467165552278241</v>
      </c>
      <c r="CS98" s="35"/>
      <c r="CT98" s="22"/>
      <c r="CU98" s="27"/>
      <c r="CV98" s="28"/>
    </row>
    <row r="99" spans="1:100" ht="16.5" x14ac:dyDescent="0.25">
      <c r="A99" s="172"/>
      <c r="B99" s="150">
        <v>44</v>
      </c>
      <c r="C99" s="151" t="s">
        <v>66</v>
      </c>
      <c r="D99" s="74" t="s">
        <v>19</v>
      </c>
      <c r="E99" s="16">
        <v>586854.46009389672</v>
      </c>
      <c r="F99" s="17">
        <f t="shared" si="121"/>
        <v>111502.34741784038</v>
      </c>
      <c r="G99" s="17">
        <v>743750</v>
      </c>
      <c r="H99" s="29">
        <f t="shared" si="122"/>
        <v>698356.8075117371</v>
      </c>
      <c r="I99" s="16">
        <v>640625</v>
      </c>
      <c r="J99" s="29">
        <f t="shared" si="123"/>
        <v>121718.75</v>
      </c>
      <c r="K99" s="29">
        <f t="shared" si="124"/>
        <v>762343.75</v>
      </c>
      <c r="L99" s="16">
        <v>700000.00000000012</v>
      </c>
      <c r="M99" s="17">
        <f t="shared" si="125"/>
        <v>133000.00000000003</v>
      </c>
      <c r="N99" s="26"/>
      <c r="O99" s="30">
        <v>141400</v>
      </c>
      <c r="P99" s="17">
        <f t="shared" si="126"/>
        <v>26866</v>
      </c>
      <c r="Q99" s="60">
        <v>166600</v>
      </c>
      <c r="R99" s="29">
        <f t="shared" si="127"/>
        <v>168266</v>
      </c>
      <c r="S99" s="30">
        <v>144228</v>
      </c>
      <c r="T99" s="17">
        <f t="shared" si="128"/>
        <v>27403.32</v>
      </c>
      <c r="U99" s="29">
        <f t="shared" si="129"/>
        <v>171631.32</v>
      </c>
      <c r="V99" s="30">
        <v>148555</v>
      </c>
      <c r="W99" s="17">
        <f t="shared" si="130"/>
        <v>28225.45</v>
      </c>
      <c r="X99" s="26"/>
      <c r="Y99" s="30">
        <v>120000</v>
      </c>
      <c r="Z99" s="17">
        <f t="shared" si="131"/>
        <v>22800</v>
      </c>
      <c r="AA99" s="17">
        <v>142800</v>
      </c>
      <c r="AB99" s="29">
        <f t="shared" si="106"/>
        <v>142800</v>
      </c>
      <c r="AC99" s="30">
        <v>120000</v>
      </c>
      <c r="AD99" s="17">
        <f t="shared" si="132"/>
        <v>22800</v>
      </c>
      <c r="AE99" s="29">
        <f t="shared" si="107"/>
        <v>142800</v>
      </c>
      <c r="AF99" s="30">
        <v>120000</v>
      </c>
      <c r="AG99" s="17">
        <f t="shared" si="133"/>
        <v>22800</v>
      </c>
      <c r="AH99" s="26"/>
      <c r="AI99" s="29">
        <f t="shared" si="86"/>
        <v>336474.26917057903</v>
      </c>
      <c r="AJ99" s="29">
        <f t="shared" si="87"/>
        <v>358925.02333333337</v>
      </c>
      <c r="AK99" s="26"/>
      <c r="AL99" s="29">
        <f t="shared" si="88"/>
        <v>256016.12293979074</v>
      </c>
      <c r="AM99" s="29">
        <f t="shared" si="89"/>
        <v>265353.73079557874</v>
      </c>
      <c r="AN99" s="26"/>
      <c r="AO99" s="35"/>
      <c r="AP99" s="61">
        <f t="shared" si="134"/>
        <v>743750</v>
      </c>
      <c r="AQ99" s="61">
        <f t="shared" si="135"/>
        <v>166600</v>
      </c>
      <c r="AR99" s="61">
        <f t="shared" si="136"/>
        <v>142800</v>
      </c>
      <c r="AS99" s="35"/>
      <c r="AT99" s="34">
        <f t="shared" si="168"/>
        <v>698356.8075117371</v>
      </c>
      <c r="AU99" s="34">
        <f t="shared" si="164"/>
        <v>168266</v>
      </c>
      <c r="AV99" s="34">
        <f t="shared" si="165"/>
        <v>142800</v>
      </c>
      <c r="AW99" s="35"/>
      <c r="AX99" s="34">
        <f t="shared" si="169"/>
        <v>762343.75</v>
      </c>
      <c r="AY99" s="34">
        <f t="shared" si="166"/>
        <v>171631.32</v>
      </c>
      <c r="AZ99" s="34">
        <f t="shared" si="167"/>
        <v>142800</v>
      </c>
      <c r="BA99" s="35"/>
      <c r="BB99" s="22"/>
      <c r="BC99" s="22"/>
      <c r="BD99" s="22"/>
      <c r="BE99" s="35"/>
      <c r="BF99" s="34">
        <f t="shared" si="137"/>
        <v>351050</v>
      </c>
      <c r="BG99" s="30">
        <f t="shared" si="138"/>
        <v>277850.77229812887</v>
      </c>
      <c r="BH99" s="62">
        <f t="shared" si="139"/>
        <v>0.79148489473900829</v>
      </c>
      <c r="BI99" s="35"/>
      <c r="BJ99" s="34">
        <f t="shared" si="94"/>
        <v>336474.26917057903</v>
      </c>
      <c r="BK99" s="36">
        <f t="shared" si="95"/>
        <v>256100.70669716343</v>
      </c>
      <c r="BL99" s="37">
        <f t="shared" si="147"/>
        <v>0.76113013731617796</v>
      </c>
      <c r="BM99" s="35"/>
      <c r="BN99" s="34">
        <f t="shared" si="96"/>
        <v>358925.02333333337</v>
      </c>
      <c r="BO99" s="36">
        <f t="shared" si="97"/>
        <v>285502.84647997422</v>
      </c>
      <c r="BP99" s="37">
        <f t="shared" si="148"/>
        <v>0.7954386791662279</v>
      </c>
      <c r="BQ99" s="35"/>
      <c r="BR99" s="22"/>
      <c r="BS99" s="27"/>
      <c r="BT99" s="28"/>
      <c r="BV99" s="34">
        <f t="shared" si="98"/>
        <v>168266</v>
      </c>
      <c r="BW99" s="36">
        <f t="shared" si="158"/>
        <v>306401.03424784407</v>
      </c>
      <c r="BX99" s="37">
        <f t="shared" si="150"/>
        <v>1.820932536863324</v>
      </c>
      <c r="BY99" s="35"/>
      <c r="BZ99" s="34">
        <f t="shared" si="100"/>
        <v>171631.32</v>
      </c>
      <c r="CA99" s="36">
        <f t="shared" si="159"/>
        <v>341453.95979030966</v>
      </c>
      <c r="CB99" s="37">
        <f t="shared" si="151"/>
        <v>1.9894618289383874</v>
      </c>
      <c r="CC99" s="35"/>
      <c r="CD99" s="22"/>
      <c r="CE99" s="27"/>
      <c r="CF99" s="28"/>
      <c r="CG99" s="35"/>
      <c r="CH99" s="63">
        <f t="shared" si="140"/>
        <v>260581.38882332938</v>
      </c>
      <c r="CI99" s="63">
        <f t="shared" si="141"/>
        <v>292208.18139624753</v>
      </c>
      <c r="CJ99" s="62">
        <f t="shared" si="142"/>
        <v>1.1213701128685007</v>
      </c>
      <c r="CK99" s="35"/>
      <c r="CL99" s="34">
        <f t="shared" si="102"/>
        <v>256016.12293979074</v>
      </c>
      <c r="CM99" s="36">
        <f t="shared" si="161"/>
        <v>268441.95883967442</v>
      </c>
      <c r="CN99" s="37">
        <f t="shared" si="143"/>
        <v>1.0485353647153151</v>
      </c>
      <c r="CO99" s="35"/>
      <c r="CP99" s="34">
        <f t="shared" si="104"/>
        <v>265353.73079557874</v>
      </c>
      <c r="CQ99" s="36">
        <f t="shared" si="162"/>
        <v>300445.43953162909</v>
      </c>
      <c r="CR99" s="37">
        <f t="shared" si="144"/>
        <v>1.1322450173616894</v>
      </c>
      <c r="CS99" s="35"/>
      <c r="CT99" s="22"/>
      <c r="CU99" s="27"/>
      <c r="CV99" s="28"/>
    </row>
    <row r="100" spans="1:100" ht="16.5" x14ac:dyDescent="0.25">
      <c r="A100" s="172"/>
      <c r="B100" s="150"/>
      <c r="C100" s="151"/>
      <c r="D100" s="74" t="s">
        <v>20</v>
      </c>
      <c r="E100" s="16">
        <v>650000</v>
      </c>
      <c r="F100" s="16">
        <f t="shared" si="121"/>
        <v>123500</v>
      </c>
      <c r="G100" s="16">
        <v>773500</v>
      </c>
      <c r="H100" s="32">
        <f t="shared" si="122"/>
        <v>773500</v>
      </c>
      <c r="I100" s="16">
        <v>650000</v>
      </c>
      <c r="J100" s="16">
        <f t="shared" si="123"/>
        <v>123500</v>
      </c>
      <c r="K100" s="32">
        <f t="shared" si="124"/>
        <v>773500</v>
      </c>
      <c r="L100" s="16">
        <v>650000</v>
      </c>
      <c r="M100" s="16">
        <f t="shared" si="125"/>
        <v>123500</v>
      </c>
      <c r="N100" s="24"/>
      <c r="O100" s="30">
        <v>121200</v>
      </c>
      <c r="P100" s="17">
        <f t="shared" si="126"/>
        <v>23028</v>
      </c>
      <c r="Q100" s="60">
        <v>142800</v>
      </c>
      <c r="R100" s="29">
        <f t="shared" si="127"/>
        <v>144228</v>
      </c>
      <c r="S100" s="30">
        <v>123624</v>
      </c>
      <c r="T100" s="17">
        <f t="shared" si="128"/>
        <v>23488.560000000001</v>
      </c>
      <c r="U100" s="29">
        <f t="shared" si="129"/>
        <v>147112.56</v>
      </c>
      <c r="V100" s="30">
        <v>127333</v>
      </c>
      <c r="W100" s="17">
        <f t="shared" si="130"/>
        <v>24193.27</v>
      </c>
      <c r="X100" s="26"/>
      <c r="Y100" s="30">
        <v>420000</v>
      </c>
      <c r="Z100" s="17">
        <f t="shared" si="131"/>
        <v>79800</v>
      </c>
      <c r="AA100" s="17">
        <v>499800</v>
      </c>
      <c r="AB100" s="29">
        <f t="shared" si="106"/>
        <v>499800</v>
      </c>
      <c r="AC100" s="30">
        <v>420000</v>
      </c>
      <c r="AD100" s="17">
        <f t="shared" si="132"/>
        <v>79800</v>
      </c>
      <c r="AE100" s="29">
        <f t="shared" si="107"/>
        <v>499800</v>
      </c>
      <c r="AF100" s="30">
        <v>420000</v>
      </c>
      <c r="AG100" s="17">
        <f t="shared" si="133"/>
        <v>79800</v>
      </c>
      <c r="AH100" s="26"/>
      <c r="AI100" s="29">
        <f t="shared" si="86"/>
        <v>472509.33333333331</v>
      </c>
      <c r="AJ100" s="29">
        <f t="shared" si="87"/>
        <v>473470.85333333333</v>
      </c>
      <c r="AK100" s="26"/>
      <c r="AL100" s="29">
        <f t="shared" si="88"/>
        <v>382034.03050265094</v>
      </c>
      <c r="AM100" s="29">
        <f t="shared" si="89"/>
        <v>384564.13092874933</v>
      </c>
      <c r="AN100" s="26"/>
      <c r="AO100" s="35"/>
      <c r="AP100" s="61">
        <f t="shared" si="134"/>
        <v>773500</v>
      </c>
      <c r="AQ100" s="61">
        <f t="shared" si="135"/>
        <v>142800</v>
      </c>
      <c r="AR100" s="61">
        <f t="shared" si="136"/>
        <v>499800</v>
      </c>
      <c r="AS100" s="35"/>
      <c r="AT100" s="34">
        <f t="shared" si="168"/>
        <v>773500</v>
      </c>
      <c r="AU100" s="34">
        <f t="shared" si="164"/>
        <v>144228</v>
      </c>
      <c r="AV100" s="34">
        <f t="shared" si="165"/>
        <v>499800</v>
      </c>
      <c r="AW100" s="35"/>
      <c r="AX100" s="34">
        <f t="shared" si="169"/>
        <v>773500</v>
      </c>
      <c r="AY100" s="34">
        <f t="shared" si="166"/>
        <v>147112.56</v>
      </c>
      <c r="AZ100" s="34">
        <f t="shared" si="167"/>
        <v>499800</v>
      </c>
      <c r="BA100" s="35"/>
      <c r="BB100" s="22"/>
      <c r="BC100" s="22"/>
      <c r="BD100" s="22"/>
      <c r="BE100" s="35"/>
      <c r="BF100" s="34">
        <f t="shared" si="137"/>
        <v>472033.33333333331</v>
      </c>
      <c r="BG100" s="30">
        <f t="shared" si="138"/>
        <v>258229.69534032207</v>
      </c>
      <c r="BH100" s="62">
        <f t="shared" si="139"/>
        <v>0.54705817810957291</v>
      </c>
      <c r="BI100" s="35"/>
      <c r="BJ100" s="34">
        <f t="shared" si="94"/>
        <v>472509.33333333331</v>
      </c>
      <c r="BK100" s="36">
        <f t="shared" si="95"/>
        <v>257622.97757424941</v>
      </c>
      <c r="BL100" s="37">
        <f t="shared" si="147"/>
        <v>0.54522304513402786</v>
      </c>
      <c r="BM100" s="35"/>
      <c r="BN100" s="34">
        <f t="shared" si="96"/>
        <v>473470.85333333333</v>
      </c>
      <c r="BO100" s="36">
        <f t="shared" si="97"/>
        <v>256398.41941866506</v>
      </c>
      <c r="BP100" s="37">
        <f t="shared" si="148"/>
        <v>0.54152946821027492</v>
      </c>
      <c r="BQ100" s="35"/>
      <c r="BR100" s="22"/>
      <c r="BS100" s="27"/>
      <c r="BT100" s="28"/>
      <c r="BV100" s="34">
        <f t="shared" si="98"/>
        <v>499800</v>
      </c>
      <c r="BW100" s="36">
        <f t="shared" si="158"/>
        <v>259064.430328313</v>
      </c>
      <c r="BX100" s="37">
        <f t="shared" si="150"/>
        <v>0.51833619513467988</v>
      </c>
      <c r="BY100" s="35"/>
      <c r="BZ100" s="34">
        <f t="shared" si="100"/>
        <v>499800</v>
      </c>
      <c r="CA100" s="36">
        <f t="shared" si="159"/>
        <v>257746.72344102559</v>
      </c>
      <c r="CB100" s="37">
        <f t="shared" si="151"/>
        <v>0.51569972677276033</v>
      </c>
      <c r="CC100" s="35"/>
      <c r="CD100" s="22"/>
      <c r="CE100" s="27"/>
      <c r="CF100" s="28"/>
      <c r="CG100" s="35"/>
      <c r="CH100" s="63">
        <f t="shared" si="140"/>
        <v>380769.00789438578</v>
      </c>
      <c r="CI100" s="63">
        <f>+SQRT(((AP100-CH100)^2+(AQ100-CH100)^2+(AR100-CH100)^2)/3)</f>
        <v>273882.7352232734</v>
      </c>
      <c r="CJ100" s="62">
        <f t="shared" si="142"/>
        <v>0.71928841251502407</v>
      </c>
      <c r="CK100" s="35"/>
      <c r="CL100" s="34">
        <f t="shared" si="102"/>
        <v>382034.03050265094</v>
      </c>
      <c r="CM100" s="36">
        <f t="shared" si="161"/>
        <v>273048.30890618224</v>
      </c>
      <c r="CN100" s="37">
        <f t="shared" si="143"/>
        <v>0.71472247785603371</v>
      </c>
      <c r="CO100" s="35"/>
      <c r="CP100" s="34">
        <f t="shared" si="104"/>
        <v>384564.13092874933</v>
      </c>
      <c r="CQ100" s="36">
        <f t="shared" si="162"/>
        <v>271375.30243026069</v>
      </c>
      <c r="CR100" s="37">
        <f t="shared" si="144"/>
        <v>0.70566982358669361</v>
      </c>
      <c r="CS100" s="35"/>
      <c r="CT100" s="22"/>
      <c r="CU100" s="27"/>
      <c r="CV100" s="28"/>
    </row>
    <row r="101" spans="1:100" ht="16.5" x14ac:dyDescent="0.25">
      <c r="A101" s="172"/>
      <c r="B101" s="150">
        <v>45</v>
      </c>
      <c r="C101" s="151" t="s">
        <v>67</v>
      </c>
      <c r="D101" s="74" t="s">
        <v>19</v>
      </c>
      <c r="E101" s="16">
        <v>732394.36619718315</v>
      </c>
      <c r="F101" s="17">
        <f t="shared" si="121"/>
        <v>139154.92957746479</v>
      </c>
      <c r="G101" s="17">
        <v>928200</v>
      </c>
      <c r="H101" s="29">
        <f t="shared" si="122"/>
        <v>871549.29577464797</v>
      </c>
      <c r="I101" s="16">
        <v>799499.99999999988</v>
      </c>
      <c r="J101" s="29">
        <f t="shared" si="123"/>
        <v>151904.99999999997</v>
      </c>
      <c r="K101" s="29">
        <f t="shared" si="124"/>
        <v>951404.99999999988</v>
      </c>
      <c r="L101" s="16">
        <v>873600.00000000012</v>
      </c>
      <c r="M101" s="17">
        <f t="shared" si="125"/>
        <v>165984.00000000003</v>
      </c>
      <c r="N101" s="26"/>
      <c r="O101" s="30">
        <v>343400</v>
      </c>
      <c r="P101" s="17">
        <f t="shared" si="126"/>
        <v>65246</v>
      </c>
      <c r="Q101" s="60">
        <v>404600</v>
      </c>
      <c r="R101" s="29">
        <f t="shared" si="127"/>
        <v>408646</v>
      </c>
      <c r="S101" s="30">
        <v>350268</v>
      </c>
      <c r="T101" s="17">
        <f t="shared" si="128"/>
        <v>66550.92</v>
      </c>
      <c r="U101" s="29">
        <f t="shared" si="129"/>
        <v>416818.92</v>
      </c>
      <c r="V101" s="30">
        <v>360776</v>
      </c>
      <c r="W101" s="17">
        <f t="shared" si="130"/>
        <v>68547.44</v>
      </c>
      <c r="X101" s="26"/>
      <c r="Y101" s="41">
        <v>0</v>
      </c>
      <c r="Z101" s="25">
        <f t="shared" si="131"/>
        <v>0</v>
      </c>
      <c r="AA101" s="25"/>
      <c r="AB101" s="26"/>
      <c r="AC101" s="41">
        <v>0</v>
      </c>
      <c r="AD101" s="25">
        <f t="shared" si="132"/>
        <v>0</v>
      </c>
      <c r="AE101" s="26"/>
      <c r="AF101" s="41">
        <v>0</v>
      </c>
      <c r="AG101" s="25">
        <f t="shared" si="133"/>
        <v>0</v>
      </c>
      <c r="AH101" s="26"/>
      <c r="AI101" s="29">
        <f t="shared" si="86"/>
        <v>640097.64788732398</v>
      </c>
      <c r="AJ101" s="29">
        <f t="shared" si="87"/>
        <v>684111.96</v>
      </c>
      <c r="AK101" s="26"/>
      <c r="AL101" s="29">
        <f t="shared" si="88"/>
        <v>596787.34363349795</v>
      </c>
      <c r="AM101" s="29">
        <f t="shared" si="89"/>
        <v>629732.96291571076</v>
      </c>
      <c r="AN101" s="26"/>
      <c r="AO101" s="35"/>
      <c r="AP101" s="61">
        <f t="shared" si="134"/>
        <v>928200</v>
      </c>
      <c r="AQ101" s="61">
        <f t="shared" si="135"/>
        <v>404600</v>
      </c>
      <c r="AR101" s="22"/>
      <c r="AS101" s="35"/>
      <c r="AT101" s="34">
        <f t="shared" si="168"/>
        <v>871549.29577464797</v>
      </c>
      <c r="AU101" s="34">
        <f t="shared" si="164"/>
        <v>408646</v>
      </c>
      <c r="AV101" s="22"/>
      <c r="AW101" s="35"/>
      <c r="AX101" s="34">
        <f t="shared" si="169"/>
        <v>951404.99999999988</v>
      </c>
      <c r="AY101" s="34">
        <f t="shared" si="166"/>
        <v>416818.92</v>
      </c>
      <c r="AZ101" s="22"/>
      <c r="BA101" s="35"/>
      <c r="BB101" s="22"/>
      <c r="BC101" s="22"/>
      <c r="BD101" s="22"/>
      <c r="BE101" s="35"/>
      <c r="BF101" s="34">
        <f t="shared" si="137"/>
        <v>666400</v>
      </c>
      <c r="BG101" s="30">
        <f t="shared" si="138"/>
        <v>261800</v>
      </c>
      <c r="BH101" s="62">
        <f t="shared" si="139"/>
        <v>0.39285714285714285</v>
      </c>
      <c r="BI101" s="35"/>
      <c r="BJ101" s="34">
        <f t="shared" si="94"/>
        <v>640097.64788732398</v>
      </c>
      <c r="BK101" s="36">
        <f t="shared" si="95"/>
        <v>231451.64788732401</v>
      </c>
      <c r="BL101" s="37">
        <f t="shared" si="147"/>
        <v>0.36158803059383576</v>
      </c>
      <c r="BM101" s="35"/>
      <c r="BN101" s="34">
        <f t="shared" si="96"/>
        <v>684111.96</v>
      </c>
      <c r="BO101" s="36">
        <f t="shared" si="97"/>
        <v>267293.03999999986</v>
      </c>
      <c r="BP101" s="37">
        <f t="shared" si="148"/>
        <v>0.39071534431293947</v>
      </c>
      <c r="BQ101" s="35"/>
      <c r="BR101" s="22"/>
      <c r="BS101" s="27"/>
      <c r="BT101" s="28"/>
      <c r="BV101" s="34">
        <f t="shared" si="98"/>
        <v>640097.64788732398</v>
      </c>
      <c r="BW101" s="36">
        <f t="shared" si="158"/>
        <v>415076.1895726294</v>
      </c>
      <c r="BX101" s="37">
        <f t="shared" si="150"/>
        <v>0.64845760790187279</v>
      </c>
      <c r="BY101" s="35"/>
      <c r="BZ101" s="34">
        <f t="shared" si="100"/>
        <v>684111.96</v>
      </c>
      <c r="CA101" s="36">
        <f t="shared" si="159"/>
        <v>451257.61758295179</v>
      </c>
      <c r="CB101" s="37">
        <f t="shared" si="151"/>
        <v>0.65962538877839794</v>
      </c>
      <c r="CC101" s="35"/>
      <c r="CD101" s="22"/>
      <c r="CE101" s="27"/>
      <c r="CF101" s="28"/>
      <c r="CG101" s="35"/>
      <c r="CH101" s="63">
        <f t="shared" si="140"/>
        <v>612821.11582418566</v>
      </c>
      <c r="CI101" s="63">
        <f>+SQRT(((AP101-CH101)^2+(AQ101-CH101)^2)/2)</f>
        <v>267226.37749579537</v>
      </c>
      <c r="CJ101" s="62">
        <f t="shared" si="142"/>
        <v>0.43605935010317243</v>
      </c>
      <c r="CK101" s="35"/>
      <c r="CL101" s="34">
        <f t="shared" si="102"/>
        <v>596787.34363349795</v>
      </c>
      <c r="CM101" s="36">
        <f t="shared" si="161"/>
        <v>394565.76513502386</v>
      </c>
      <c r="CN101" s="37">
        <f t="shared" si="143"/>
        <v>0.66114968647414307</v>
      </c>
      <c r="CO101" s="35"/>
      <c r="CP101" s="34">
        <f t="shared" si="104"/>
        <v>629732.96291571076</v>
      </c>
      <c r="CQ101" s="36">
        <f t="shared" si="162"/>
        <v>426367.9528667187</v>
      </c>
      <c r="CR101" s="37">
        <f t="shared" si="144"/>
        <v>0.67706151333194176</v>
      </c>
      <c r="CS101" s="35"/>
      <c r="CT101" s="22"/>
      <c r="CU101" s="27"/>
      <c r="CV101" s="28"/>
    </row>
    <row r="102" spans="1:100" ht="16.5" x14ac:dyDescent="0.25">
      <c r="A102" s="172"/>
      <c r="B102" s="150"/>
      <c r="C102" s="151"/>
      <c r="D102" s="74" t="s">
        <v>20</v>
      </c>
      <c r="E102" s="16">
        <v>50000</v>
      </c>
      <c r="F102" s="16">
        <f t="shared" si="121"/>
        <v>9500</v>
      </c>
      <c r="G102" s="16">
        <v>59500</v>
      </c>
      <c r="H102" s="32">
        <f t="shared" si="122"/>
        <v>59500</v>
      </c>
      <c r="I102" s="16">
        <v>50000</v>
      </c>
      <c r="J102" s="16">
        <f t="shared" si="123"/>
        <v>9500</v>
      </c>
      <c r="K102" s="32">
        <f t="shared" si="124"/>
        <v>59500</v>
      </c>
      <c r="L102" s="16">
        <v>50000</v>
      </c>
      <c r="M102" s="16">
        <f t="shared" si="125"/>
        <v>9500</v>
      </c>
      <c r="N102" s="24"/>
      <c r="O102" s="30">
        <v>45450</v>
      </c>
      <c r="P102" s="17">
        <f t="shared" si="126"/>
        <v>8635.5</v>
      </c>
      <c r="Q102" s="60">
        <v>53550</v>
      </c>
      <c r="R102" s="29">
        <f t="shared" si="127"/>
        <v>54085.5</v>
      </c>
      <c r="S102" s="30">
        <v>46359</v>
      </c>
      <c r="T102" s="17">
        <f t="shared" si="128"/>
        <v>8808.2100000000009</v>
      </c>
      <c r="U102" s="29">
        <f t="shared" si="129"/>
        <v>55167.21</v>
      </c>
      <c r="V102" s="30">
        <v>47750</v>
      </c>
      <c r="W102" s="17">
        <f t="shared" si="130"/>
        <v>9072.5</v>
      </c>
      <c r="X102" s="26"/>
      <c r="Y102" s="30">
        <v>500000</v>
      </c>
      <c r="Z102" s="17">
        <f t="shared" si="131"/>
        <v>95000</v>
      </c>
      <c r="AA102" s="17">
        <v>595000</v>
      </c>
      <c r="AB102" s="29">
        <f t="shared" si="106"/>
        <v>595000</v>
      </c>
      <c r="AC102" s="30">
        <v>500000</v>
      </c>
      <c r="AD102" s="17">
        <f t="shared" si="132"/>
        <v>95000</v>
      </c>
      <c r="AE102" s="29">
        <f t="shared" si="107"/>
        <v>595000</v>
      </c>
      <c r="AF102" s="30">
        <v>500000</v>
      </c>
      <c r="AG102" s="17">
        <f t="shared" si="133"/>
        <v>95000</v>
      </c>
      <c r="AH102" s="26"/>
      <c r="AI102" s="29">
        <f t="shared" si="86"/>
        <v>236195.16666666666</v>
      </c>
      <c r="AJ102" s="29">
        <f t="shared" si="87"/>
        <v>236555.73666666666</v>
      </c>
      <c r="AK102" s="26"/>
      <c r="AL102" s="29">
        <f t="shared" si="88"/>
        <v>124176.16985255202</v>
      </c>
      <c r="AM102" s="29">
        <f t="shared" si="89"/>
        <v>124998.55255977272</v>
      </c>
      <c r="AN102" s="26"/>
      <c r="AO102" s="35"/>
      <c r="AP102" s="61">
        <f t="shared" si="134"/>
        <v>59500</v>
      </c>
      <c r="AQ102" s="61">
        <f t="shared" si="135"/>
        <v>53550</v>
      </c>
      <c r="AR102" s="61">
        <f t="shared" si="136"/>
        <v>595000</v>
      </c>
      <c r="AS102" s="35"/>
      <c r="AT102" s="34">
        <f t="shared" si="168"/>
        <v>59500</v>
      </c>
      <c r="AU102" s="34">
        <f t="shared" si="164"/>
        <v>54085.5</v>
      </c>
      <c r="AV102" s="34">
        <f>+AB102</f>
        <v>595000</v>
      </c>
      <c r="AW102" s="35"/>
      <c r="AX102" s="34">
        <f t="shared" si="169"/>
        <v>59500</v>
      </c>
      <c r="AY102" s="34">
        <f t="shared" si="166"/>
        <v>55167.21</v>
      </c>
      <c r="AZ102" s="34">
        <f>+AE102</f>
        <v>595000</v>
      </c>
      <c r="BA102" s="35"/>
      <c r="BB102" s="22"/>
      <c r="BC102" s="22"/>
      <c r="BD102" s="22"/>
      <c r="BE102" s="35"/>
      <c r="BF102" s="34">
        <f t="shared" si="137"/>
        <v>236016.66666666666</v>
      </c>
      <c r="BG102" s="30">
        <f t="shared" si="138"/>
        <v>253851.17140210763</v>
      </c>
      <c r="BH102" s="62">
        <f t="shared" si="139"/>
        <v>1.0755645988366964</v>
      </c>
      <c r="BI102" s="35"/>
      <c r="BJ102" s="34">
        <f t="shared" si="94"/>
        <v>236195.16666666666</v>
      </c>
      <c r="BK102" s="36">
        <f t="shared" si="95"/>
        <v>253722.95983359925</v>
      </c>
      <c r="BL102" s="37">
        <f t="shared" si="147"/>
        <v>1.0742089409122793</v>
      </c>
      <c r="BM102" s="35"/>
      <c r="BN102" s="34">
        <f t="shared" si="96"/>
        <v>236555.73666666666</v>
      </c>
      <c r="BO102" s="36">
        <f t="shared" si="97"/>
        <v>253464.54151054742</v>
      </c>
      <c r="BP102" s="37">
        <f t="shared" si="148"/>
        <v>1.0714791578599809</v>
      </c>
      <c r="BQ102" s="35"/>
      <c r="BR102" s="22"/>
      <c r="BS102" s="27"/>
      <c r="BT102" s="28"/>
      <c r="BV102" s="34">
        <f t="shared" si="98"/>
        <v>59500</v>
      </c>
      <c r="BW102" s="36">
        <f t="shared" si="158"/>
        <v>309186.87273246795</v>
      </c>
      <c r="BX102" s="37">
        <f t="shared" si="150"/>
        <v>5.1964180291171083</v>
      </c>
      <c r="BY102" s="35"/>
      <c r="BZ102" s="34">
        <f t="shared" si="100"/>
        <v>59500</v>
      </c>
      <c r="CA102" s="36">
        <f t="shared" si="159"/>
        <v>309181.18909423973</v>
      </c>
      <c r="CB102" s="37">
        <f t="shared" si="151"/>
        <v>5.1963225057855418</v>
      </c>
      <c r="CC102" s="35"/>
      <c r="CD102" s="22"/>
      <c r="CE102" s="27"/>
      <c r="CF102" s="28"/>
      <c r="CG102" s="35"/>
      <c r="CH102" s="63">
        <f t="shared" si="140"/>
        <v>123764.98747158829</v>
      </c>
      <c r="CI102" s="63">
        <f t="shared" si="141"/>
        <v>277562.34741826385</v>
      </c>
      <c r="CJ102" s="62">
        <f t="shared" si="142"/>
        <v>2.2426564498459758</v>
      </c>
      <c r="CK102" s="35"/>
      <c r="CL102" s="34">
        <f t="shared" si="102"/>
        <v>124176.16985255202</v>
      </c>
      <c r="CM102" s="36">
        <f t="shared" si="161"/>
        <v>277351.03387938335</v>
      </c>
      <c r="CN102" s="37">
        <f t="shared" si="143"/>
        <v>2.2335286569775237</v>
      </c>
      <c r="CO102" s="35"/>
      <c r="CP102" s="34">
        <f t="shared" si="104"/>
        <v>124998.55255977272</v>
      </c>
      <c r="CQ102" s="36">
        <f t="shared" si="162"/>
        <v>276928.29239536263</v>
      </c>
      <c r="CR102" s="37">
        <f t="shared" si="144"/>
        <v>2.2154519930375915</v>
      </c>
      <c r="CS102" s="35"/>
      <c r="CT102" s="22"/>
      <c r="CU102" s="27"/>
      <c r="CV102" s="28"/>
    </row>
    <row r="103" spans="1:100" ht="16.5" x14ac:dyDescent="0.25">
      <c r="A103" s="172"/>
      <c r="B103" s="150">
        <v>46</v>
      </c>
      <c r="C103" s="151" t="s">
        <v>68</v>
      </c>
      <c r="D103" s="74" t="s">
        <v>19</v>
      </c>
      <c r="E103" s="23" t="s">
        <v>94</v>
      </c>
      <c r="F103" s="23" t="s">
        <v>94</v>
      </c>
      <c r="G103" s="23"/>
      <c r="H103" s="24"/>
      <c r="I103" s="23" t="s">
        <v>94</v>
      </c>
      <c r="J103" s="23" t="s">
        <v>94</v>
      </c>
      <c r="K103" s="24"/>
      <c r="L103" s="23" t="s">
        <v>94</v>
      </c>
      <c r="M103" s="23" t="s">
        <v>94</v>
      </c>
      <c r="N103" s="24"/>
      <c r="O103" s="30">
        <v>121200</v>
      </c>
      <c r="P103" s="17">
        <f t="shared" si="126"/>
        <v>23028</v>
      </c>
      <c r="Q103" s="60">
        <v>142800</v>
      </c>
      <c r="R103" s="29">
        <f t="shared" si="127"/>
        <v>144228</v>
      </c>
      <c r="S103" s="30">
        <v>123624</v>
      </c>
      <c r="T103" s="17">
        <f t="shared" si="128"/>
        <v>23488.560000000001</v>
      </c>
      <c r="U103" s="29">
        <f t="shared" si="129"/>
        <v>147112.56</v>
      </c>
      <c r="V103" s="30">
        <v>127333</v>
      </c>
      <c r="W103" s="17">
        <f t="shared" si="130"/>
        <v>24193.27</v>
      </c>
      <c r="X103" s="26"/>
      <c r="Y103" s="41">
        <v>0</v>
      </c>
      <c r="Z103" s="25">
        <f t="shared" si="131"/>
        <v>0</v>
      </c>
      <c r="AA103" s="25"/>
      <c r="AB103" s="26"/>
      <c r="AC103" s="41">
        <v>0</v>
      </c>
      <c r="AD103" s="25">
        <f t="shared" si="132"/>
        <v>0</v>
      </c>
      <c r="AE103" s="26"/>
      <c r="AF103" s="41">
        <v>0</v>
      </c>
      <c r="AG103" s="25">
        <f t="shared" si="133"/>
        <v>0</v>
      </c>
      <c r="AH103" s="26"/>
      <c r="AI103" s="29">
        <f t="shared" si="86"/>
        <v>144228</v>
      </c>
      <c r="AJ103" s="29">
        <f t="shared" si="87"/>
        <v>147112.56</v>
      </c>
      <c r="AK103" s="26"/>
      <c r="AL103" s="29">
        <f t="shared" si="88"/>
        <v>144228</v>
      </c>
      <c r="AM103" s="29">
        <f t="shared" si="89"/>
        <v>147112.56</v>
      </c>
      <c r="AN103" s="26"/>
      <c r="AO103" s="35"/>
      <c r="AP103" s="22"/>
      <c r="AQ103" s="61">
        <f t="shared" si="135"/>
        <v>142800</v>
      </c>
      <c r="AR103" s="22"/>
      <c r="AS103" s="35"/>
      <c r="AT103" s="22"/>
      <c r="AU103" s="34">
        <f t="shared" si="164"/>
        <v>144228</v>
      </c>
      <c r="AV103" s="22"/>
      <c r="AW103" s="35"/>
      <c r="AX103" s="22"/>
      <c r="AY103" s="34">
        <f t="shared" si="166"/>
        <v>147112.56</v>
      </c>
      <c r="AZ103" s="22"/>
      <c r="BA103" s="35"/>
      <c r="BB103" s="22"/>
      <c r="BC103" s="22"/>
      <c r="BD103" s="22"/>
      <c r="BE103" s="35"/>
      <c r="BF103" s="34">
        <f t="shared" si="137"/>
        <v>142800</v>
      </c>
      <c r="BG103" s="30">
        <f t="shared" si="138"/>
        <v>0</v>
      </c>
      <c r="BH103" s="62">
        <f t="shared" si="139"/>
        <v>0</v>
      </c>
      <c r="BI103" s="35"/>
      <c r="BJ103" s="34">
        <f t="shared" si="94"/>
        <v>144228</v>
      </c>
      <c r="BK103" s="36">
        <f t="shared" si="95"/>
        <v>0</v>
      </c>
      <c r="BL103" s="37">
        <f t="shared" si="147"/>
        <v>0</v>
      </c>
      <c r="BM103" s="35"/>
      <c r="BN103" s="34">
        <f t="shared" si="96"/>
        <v>147112.56</v>
      </c>
      <c r="BO103" s="36">
        <f t="shared" si="97"/>
        <v>0</v>
      </c>
      <c r="BP103" s="37">
        <f t="shared" si="148"/>
        <v>0</v>
      </c>
      <c r="BQ103" s="35"/>
      <c r="BR103" s="22"/>
      <c r="BS103" s="27"/>
      <c r="BT103" s="28"/>
      <c r="BV103" s="34">
        <f t="shared" si="98"/>
        <v>144228</v>
      </c>
      <c r="BW103" s="36">
        <f t="shared" si="158"/>
        <v>117761.66887404407</v>
      </c>
      <c r="BX103" s="37">
        <f t="shared" si="150"/>
        <v>0.81649658092772603</v>
      </c>
      <c r="BY103" s="35"/>
      <c r="BZ103" s="34">
        <f t="shared" si="100"/>
        <v>147112.56</v>
      </c>
      <c r="CA103" s="36">
        <f t="shared" si="159"/>
        <v>120116.90225152495</v>
      </c>
      <c r="CB103" s="37">
        <f t="shared" si="151"/>
        <v>0.81649658092772603</v>
      </c>
      <c r="CC103" s="35"/>
      <c r="CD103" s="22"/>
      <c r="CE103" s="27"/>
      <c r="CF103" s="28"/>
      <c r="CG103" s="35"/>
      <c r="CH103" s="63">
        <f t="shared" si="140"/>
        <v>142800</v>
      </c>
      <c r="CI103" s="27"/>
      <c r="CJ103" s="62">
        <f t="shared" si="142"/>
        <v>0</v>
      </c>
      <c r="CK103" s="35"/>
      <c r="CL103" s="34">
        <f t="shared" si="102"/>
        <v>144228</v>
      </c>
      <c r="CM103" s="36">
        <f t="shared" si="161"/>
        <v>117761.66887404407</v>
      </c>
      <c r="CN103" s="37">
        <f t="shared" si="143"/>
        <v>0.81649658092772603</v>
      </c>
      <c r="CO103" s="35"/>
      <c r="CP103" s="34">
        <f t="shared" si="104"/>
        <v>147112.56</v>
      </c>
      <c r="CQ103" s="36">
        <f t="shared" si="162"/>
        <v>120116.90225152495</v>
      </c>
      <c r="CR103" s="37">
        <f t="shared" si="144"/>
        <v>0.81649658092772603</v>
      </c>
      <c r="CS103" s="35"/>
      <c r="CT103" s="22"/>
      <c r="CU103" s="27"/>
      <c r="CV103" s="28"/>
    </row>
    <row r="104" spans="1:100" ht="16.5" x14ac:dyDescent="0.25">
      <c r="A104" s="172"/>
      <c r="B104" s="150"/>
      <c r="C104" s="151"/>
      <c r="D104" s="74" t="s">
        <v>20</v>
      </c>
      <c r="E104" s="16">
        <v>305164.3192488263</v>
      </c>
      <c r="F104" s="16">
        <f t="shared" ref="F104" si="170">E104*19%</f>
        <v>57981.220657277001</v>
      </c>
      <c r="G104" s="16">
        <v>386750</v>
      </c>
      <c r="H104" s="32">
        <f t="shared" ref="H104" si="171">E104+F104</f>
        <v>363145.53990610328</v>
      </c>
      <c r="I104" s="16">
        <v>333125</v>
      </c>
      <c r="J104" s="29">
        <f t="shared" ref="J104" si="172">I104*19%</f>
        <v>63293.75</v>
      </c>
      <c r="K104" s="29">
        <f t="shared" ref="K104" si="173">I104+J104</f>
        <v>396418.75</v>
      </c>
      <c r="L104" s="16">
        <v>364000.00000000006</v>
      </c>
      <c r="M104" s="17">
        <f t="shared" ref="M104" si="174">L104*19%</f>
        <v>69160.000000000015</v>
      </c>
      <c r="N104" s="26"/>
      <c r="O104" s="30">
        <v>45450</v>
      </c>
      <c r="P104" s="17">
        <f t="shared" si="126"/>
        <v>8635.5</v>
      </c>
      <c r="Q104" s="60">
        <v>53550</v>
      </c>
      <c r="R104" s="29">
        <f t="shared" si="127"/>
        <v>54085.5</v>
      </c>
      <c r="S104" s="30">
        <v>46359</v>
      </c>
      <c r="T104" s="17">
        <f t="shared" si="128"/>
        <v>8808.2100000000009</v>
      </c>
      <c r="U104" s="29">
        <f t="shared" si="129"/>
        <v>55167.21</v>
      </c>
      <c r="V104" s="30">
        <v>47750</v>
      </c>
      <c r="W104" s="17">
        <f t="shared" si="130"/>
        <v>9072.5</v>
      </c>
      <c r="X104" s="26"/>
      <c r="Y104" s="30">
        <v>200000</v>
      </c>
      <c r="Z104" s="17">
        <f t="shared" si="131"/>
        <v>38000</v>
      </c>
      <c r="AA104" s="17">
        <v>238000</v>
      </c>
      <c r="AB104" s="29">
        <f t="shared" si="106"/>
        <v>238000</v>
      </c>
      <c r="AC104" s="30">
        <v>200000</v>
      </c>
      <c r="AD104" s="17">
        <f t="shared" si="132"/>
        <v>38000</v>
      </c>
      <c r="AE104" s="29">
        <f t="shared" si="107"/>
        <v>238000</v>
      </c>
      <c r="AF104" s="30">
        <v>200000</v>
      </c>
      <c r="AG104" s="17">
        <f t="shared" si="133"/>
        <v>38000</v>
      </c>
      <c r="AH104" s="26"/>
      <c r="AI104" s="29">
        <f t="shared" si="86"/>
        <v>218410.34663536775</v>
      </c>
      <c r="AJ104" s="29">
        <f t="shared" si="87"/>
        <v>229861.98666666666</v>
      </c>
      <c r="AK104" s="26"/>
      <c r="AL104" s="29">
        <f t="shared" si="88"/>
        <v>167203.81163264654</v>
      </c>
      <c r="AM104" s="29">
        <f t="shared" si="89"/>
        <v>173302.19171547386</v>
      </c>
      <c r="AN104" s="26"/>
      <c r="AO104" s="35"/>
      <c r="AP104" s="61">
        <f t="shared" si="134"/>
        <v>386750</v>
      </c>
      <c r="AQ104" s="61">
        <f t="shared" si="135"/>
        <v>53550</v>
      </c>
      <c r="AR104" s="61">
        <f t="shared" si="136"/>
        <v>238000</v>
      </c>
      <c r="AS104" s="35"/>
      <c r="AT104" s="34">
        <f>+H104</f>
        <v>363145.53990610328</v>
      </c>
      <c r="AU104" s="34">
        <f t="shared" si="164"/>
        <v>54085.5</v>
      </c>
      <c r="AV104" s="34">
        <f>+AB104</f>
        <v>238000</v>
      </c>
      <c r="AW104" s="35"/>
      <c r="AX104" s="34">
        <f>+K104</f>
        <v>396418.75</v>
      </c>
      <c r="AY104" s="34">
        <f t="shared" si="166"/>
        <v>55167.21</v>
      </c>
      <c r="AZ104" s="34">
        <f>+AE104</f>
        <v>238000</v>
      </c>
      <c r="BA104" s="35"/>
      <c r="BB104" s="22"/>
      <c r="BC104" s="22"/>
      <c r="BD104" s="22"/>
      <c r="BE104" s="35"/>
      <c r="BF104" s="34">
        <f t="shared" si="137"/>
        <v>226100</v>
      </c>
      <c r="BG104" s="30">
        <f t="shared" si="138"/>
        <v>136288.34017136853</v>
      </c>
      <c r="BH104" s="62">
        <f t="shared" si="139"/>
        <v>0.60277903658278875</v>
      </c>
      <c r="BI104" s="35"/>
      <c r="BJ104" s="34">
        <f t="shared" si="94"/>
        <v>218410.34663536775</v>
      </c>
      <c r="BK104" s="36">
        <f t="shared" si="95"/>
        <v>126931.32777451057</v>
      </c>
      <c r="BL104" s="37">
        <f t="shared" si="147"/>
        <v>0.5811598659582744</v>
      </c>
      <c r="BM104" s="35"/>
      <c r="BN104" s="34">
        <f t="shared" si="96"/>
        <v>229861.98666666666</v>
      </c>
      <c r="BO104" s="36">
        <f t="shared" si="97"/>
        <v>139434.15132564201</v>
      </c>
      <c r="BP104" s="37">
        <f t="shared" si="148"/>
        <v>0.60659943537267791</v>
      </c>
      <c r="BQ104" s="35"/>
      <c r="BR104" s="22"/>
      <c r="BS104" s="27"/>
      <c r="BT104" s="28"/>
      <c r="BV104" s="34">
        <f t="shared" si="98"/>
        <v>238000</v>
      </c>
      <c r="BW104" s="36">
        <f t="shared" si="158"/>
        <v>128434.09395307268</v>
      </c>
      <c r="BX104" s="37">
        <f t="shared" si="150"/>
        <v>0.53963905022299441</v>
      </c>
      <c r="BY104" s="35"/>
      <c r="BZ104" s="34">
        <f t="shared" si="100"/>
        <v>238000</v>
      </c>
      <c r="CA104" s="36">
        <f t="shared" si="159"/>
        <v>139671.43522179304</v>
      </c>
      <c r="CB104" s="37">
        <f t="shared" si="151"/>
        <v>0.58685476983946661</v>
      </c>
      <c r="CC104" s="35"/>
      <c r="CD104" s="22"/>
      <c r="CE104" s="27"/>
      <c r="CF104" s="28"/>
      <c r="CG104" s="35"/>
      <c r="CH104" s="63">
        <f t="shared" si="140"/>
        <v>170185.38110600217</v>
      </c>
      <c r="CI104" s="63">
        <f t="shared" si="141"/>
        <v>147312.44439193752</v>
      </c>
      <c r="CJ104" s="62">
        <f t="shared" si="142"/>
        <v>0.86559987370585056</v>
      </c>
      <c r="CK104" s="35"/>
      <c r="CL104" s="34">
        <f t="shared" si="102"/>
        <v>167203.81163264654</v>
      </c>
      <c r="CM104" s="36">
        <f t="shared" si="161"/>
        <v>136871.0020332472</v>
      </c>
      <c r="CN104" s="37">
        <f t="shared" si="143"/>
        <v>0.81858781027048755</v>
      </c>
      <c r="CO104" s="35"/>
      <c r="CP104" s="34">
        <f t="shared" si="104"/>
        <v>173302.19171547386</v>
      </c>
      <c r="CQ104" s="36">
        <f t="shared" si="162"/>
        <v>150468.91027990796</v>
      </c>
      <c r="CR104" s="37">
        <f t="shared" si="144"/>
        <v>0.86824585881144878</v>
      </c>
      <c r="CS104" s="35"/>
      <c r="CT104" s="22"/>
      <c r="CU104" s="27"/>
      <c r="CV104" s="28"/>
    </row>
    <row r="105" spans="1:100" ht="16.5" x14ac:dyDescent="0.25">
      <c r="A105" s="172"/>
      <c r="B105" s="150">
        <v>47</v>
      </c>
      <c r="C105" s="151" t="s">
        <v>69</v>
      </c>
      <c r="D105" s="74" t="s">
        <v>19</v>
      </c>
      <c r="E105" s="16">
        <v>267605.63380281691</v>
      </c>
      <c r="F105" s="17">
        <f t="shared" si="121"/>
        <v>50845.070422535216</v>
      </c>
      <c r="G105" s="17">
        <v>339150</v>
      </c>
      <c r="H105" s="29">
        <f t="shared" si="122"/>
        <v>318450.70422535215</v>
      </c>
      <c r="I105" s="16">
        <v>292125</v>
      </c>
      <c r="J105" s="29">
        <f t="shared" si="123"/>
        <v>55503.75</v>
      </c>
      <c r="K105" s="29">
        <f t="shared" si="124"/>
        <v>347628.75</v>
      </c>
      <c r="L105" s="16">
        <v>319200.00000000006</v>
      </c>
      <c r="M105" s="17">
        <f t="shared" si="125"/>
        <v>60648.000000000015</v>
      </c>
      <c r="N105" s="26"/>
      <c r="O105" s="41" t="s">
        <v>94</v>
      </c>
      <c r="P105" s="25" t="e">
        <f t="shared" si="126"/>
        <v>#VALUE!</v>
      </c>
      <c r="Q105" s="26"/>
      <c r="R105" s="26"/>
      <c r="S105" s="41" t="s">
        <v>94</v>
      </c>
      <c r="T105" s="25" t="e">
        <f t="shared" si="128"/>
        <v>#VALUE!</v>
      </c>
      <c r="U105" s="26"/>
      <c r="V105" s="41" t="s">
        <v>94</v>
      </c>
      <c r="W105" s="25" t="e">
        <f t="shared" si="130"/>
        <v>#VALUE!</v>
      </c>
      <c r="X105" s="26"/>
      <c r="Y105" s="41">
        <v>0</v>
      </c>
      <c r="Z105" s="25">
        <f t="shared" si="131"/>
        <v>0</v>
      </c>
      <c r="AA105" s="25"/>
      <c r="AB105" s="26"/>
      <c r="AC105" s="41">
        <v>0</v>
      </c>
      <c r="AD105" s="25">
        <f t="shared" si="132"/>
        <v>0</v>
      </c>
      <c r="AE105" s="26"/>
      <c r="AF105" s="41">
        <v>0</v>
      </c>
      <c r="AG105" s="25">
        <f t="shared" si="133"/>
        <v>0</v>
      </c>
      <c r="AH105" s="26"/>
      <c r="AI105" s="29">
        <f t="shared" si="86"/>
        <v>318450.70422535215</v>
      </c>
      <c r="AJ105" s="29">
        <f t="shared" si="87"/>
        <v>347628.75</v>
      </c>
      <c r="AK105" s="26"/>
      <c r="AL105" s="29">
        <f t="shared" si="88"/>
        <v>318450.70422535215</v>
      </c>
      <c r="AM105" s="29">
        <f t="shared" si="89"/>
        <v>347628.75</v>
      </c>
      <c r="AN105" s="26"/>
      <c r="AO105" s="35"/>
      <c r="AP105" s="61">
        <f t="shared" si="134"/>
        <v>339150</v>
      </c>
      <c r="AQ105" s="22"/>
      <c r="AR105" s="22"/>
      <c r="AS105" s="35"/>
      <c r="AT105" s="34">
        <f>+H105</f>
        <v>318450.70422535215</v>
      </c>
      <c r="AU105" s="22"/>
      <c r="AV105" s="22"/>
      <c r="AW105" s="35"/>
      <c r="AX105" s="34">
        <f>+K105</f>
        <v>347628.75</v>
      </c>
      <c r="AY105" s="22"/>
      <c r="AZ105" s="22"/>
      <c r="BA105" s="35"/>
      <c r="BB105" s="22"/>
      <c r="BC105" s="22"/>
      <c r="BD105" s="22"/>
      <c r="BE105" s="35"/>
      <c r="BF105" s="34">
        <f t="shared" si="137"/>
        <v>339150</v>
      </c>
      <c r="BG105" s="30">
        <f t="shared" si="138"/>
        <v>0</v>
      </c>
      <c r="BH105" s="62">
        <f t="shared" si="139"/>
        <v>0</v>
      </c>
      <c r="BI105" s="35"/>
      <c r="BJ105" s="34">
        <f t="shared" si="94"/>
        <v>318450.70422535215</v>
      </c>
      <c r="BK105" s="36">
        <f t="shared" si="95"/>
        <v>0</v>
      </c>
      <c r="BL105" s="37">
        <f t="shared" si="147"/>
        <v>0</v>
      </c>
      <c r="BM105" s="35"/>
      <c r="BN105" s="34">
        <f t="shared" si="96"/>
        <v>347628.75</v>
      </c>
      <c r="BO105" s="36">
        <f t="shared" si="97"/>
        <v>0</v>
      </c>
      <c r="BP105" s="37">
        <f t="shared" si="148"/>
        <v>0</v>
      </c>
      <c r="BQ105" s="35"/>
      <c r="BR105" s="22"/>
      <c r="BS105" s="27"/>
      <c r="BT105" s="28"/>
      <c r="BV105" s="34">
        <f t="shared" si="98"/>
        <v>318450.70422535215</v>
      </c>
      <c r="BW105" s="36">
        <f t="shared" si="158"/>
        <v>260013.91119402659</v>
      </c>
      <c r="BX105" s="37">
        <f t="shared" si="150"/>
        <v>0.81649658092772603</v>
      </c>
      <c r="BY105" s="35"/>
      <c r="BZ105" s="34">
        <f t="shared" si="100"/>
        <v>347628.75</v>
      </c>
      <c r="CA105" s="36">
        <f t="shared" si="159"/>
        <v>283837.68580717925</v>
      </c>
      <c r="CB105" s="37">
        <f t="shared" si="151"/>
        <v>0.81649658092772603</v>
      </c>
      <c r="CC105" s="35"/>
      <c r="CD105" s="22"/>
      <c r="CE105" s="27"/>
      <c r="CF105" s="28"/>
      <c r="CG105" s="35"/>
      <c r="CH105" s="63">
        <f t="shared" si="140"/>
        <v>339150</v>
      </c>
      <c r="CI105" s="27"/>
      <c r="CJ105" s="62">
        <f t="shared" si="142"/>
        <v>0</v>
      </c>
      <c r="CK105" s="35"/>
      <c r="CL105" s="34">
        <f t="shared" si="102"/>
        <v>318450.70422535215</v>
      </c>
      <c r="CM105" s="36">
        <f t="shared" si="161"/>
        <v>260013.91119402659</v>
      </c>
      <c r="CN105" s="37">
        <f t="shared" si="143"/>
        <v>0.81649658092772603</v>
      </c>
      <c r="CO105" s="35"/>
      <c r="CP105" s="34">
        <f t="shared" si="104"/>
        <v>347628.75</v>
      </c>
      <c r="CQ105" s="36">
        <f t="shared" si="162"/>
        <v>283837.68580717925</v>
      </c>
      <c r="CR105" s="37">
        <f t="shared" si="144"/>
        <v>0.81649658092772603</v>
      </c>
      <c r="CS105" s="35"/>
      <c r="CT105" s="22"/>
      <c r="CU105" s="27"/>
      <c r="CV105" s="28"/>
    </row>
    <row r="106" spans="1:100" ht="16.5" x14ac:dyDescent="0.25">
      <c r="A106" s="172"/>
      <c r="B106" s="150"/>
      <c r="C106" s="151"/>
      <c r="D106" s="74" t="s">
        <v>20</v>
      </c>
      <c r="E106" s="16">
        <v>85000</v>
      </c>
      <c r="F106" s="16">
        <f t="shared" si="121"/>
        <v>16150</v>
      </c>
      <c r="G106" s="16">
        <v>101150</v>
      </c>
      <c r="H106" s="32">
        <f t="shared" si="122"/>
        <v>101150</v>
      </c>
      <c r="I106" s="16">
        <v>85000</v>
      </c>
      <c r="J106" s="16">
        <f t="shared" si="123"/>
        <v>16150</v>
      </c>
      <c r="K106" s="32">
        <f t="shared" si="124"/>
        <v>101150</v>
      </c>
      <c r="L106" s="16">
        <v>85000</v>
      </c>
      <c r="M106" s="16">
        <f t="shared" si="125"/>
        <v>16150</v>
      </c>
      <c r="N106" s="24"/>
      <c r="O106" s="30">
        <v>121200</v>
      </c>
      <c r="P106" s="17">
        <f t="shared" si="126"/>
        <v>23028</v>
      </c>
      <c r="Q106" s="60">
        <v>142800</v>
      </c>
      <c r="R106" s="29">
        <f t="shared" si="127"/>
        <v>144228</v>
      </c>
      <c r="S106" s="30">
        <v>123624</v>
      </c>
      <c r="T106" s="17">
        <f t="shared" si="128"/>
        <v>23488.560000000001</v>
      </c>
      <c r="U106" s="29">
        <f t="shared" si="129"/>
        <v>147112.56</v>
      </c>
      <c r="V106" s="30">
        <v>127333</v>
      </c>
      <c r="W106" s="17">
        <f t="shared" si="130"/>
        <v>24193.27</v>
      </c>
      <c r="X106" s="26"/>
      <c r="Y106" s="30">
        <v>200000</v>
      </c>
      <c r="Z106" s="17">
        <f t="shared" si="131"/>
        <v>38000</v>
      </c>
      <c r="AA106" s="17">
        <v>238000</v>
      </c>
      <c r="AB106" s="29">
        <f t="shared" si="106"/>
        <v>238000</v>
      </c>
      <c r="AC106" s="30">
        <v>200000</v>
      </c>
      <c r="AD106" s="17">
        <f t="shared" si="132"/>
        <v>38000</v>
      </c>
      <c r="AE106" s="29">
        <f t="shared" si="107"/>
        <v>238000</v>
      </c>
      <c r="AF106" s="30">
        <v>200000</v>
      </c>
      <c r="AG106" s="17">
        <f t="shared" si="133"/>
        <v>38000</v>
      </c>
      <c r="AH106" s="26"/>
      <c r="AI106" s="29">
        <f t="shared" si="86"/>
        <v>161126</v>
      </c>
      <c r="AJ106" s="29">
        <f t="shared" si="87"/>
        <v>162087.51999999999</v>
      </c>
      <c r="AK106" s="26"/>
      <c r="AL106" s="29">
        <f t="shared" si="88"/>
        <v>151424.9626203824</v>
      </c>
      <c r="AM106" s="29">
        <f t="shared" si="89"/>
        <v>152427.80616796814</v>
      </c>
      <c r="AN106" s="26"/>
      <c r="AO106" s="35"/>
      <c r="AP106" s="61">
        <f t="shared" si="134"/>
        <v>101150</v>
      </c>
      <c r="AQ106" s="61">
        <f t="shared" si="135"/>
        <v>142800</v>
      </c>
      <c r="AR106" s="61">
        <f t="shared" si="136"/>
        <v>238000</v>
      </c>
      <c r="AS106" s="35"/>
      <c r="AT106" s="34">
        <f>+H106</f>
        <v>101150</v>
      </c>
      <c r="AU106" s="34">
        <f>+R106</f>
        <v>144228</v>
      </c>
      <c r="AV106" s="34">
        <f>+AB106</f>
        <v>238000</v>
      </c>
      <c r="AW106" s="35"/>
      <c r="AX106" s="34">
        <f>+K106</f>
        <v>101150</v>
      </c>
      <c r="AY106" s="34">
        <f>+U106</f>
        <v>147112.56</v>
      </c>
      <c r="AZ106" s="34">
        <f>+AE106</f>
        <v>238000</v>
      </c>
      <c r="BA106" s="35"/>
      <c r="BB106" s="22"/>
      <c r="BC106" s="22"/>
      <c r="BD106" s="22"/>
      <c r="BE106" s="35"/>
      <c r="BF106" s="34">
        <f t="shared" si="137"/>
        <v>160650</v>
      </c>
      <c r="BG106" s="30">
        <f t="shared" si="138"/>
        <v>57276.798676834813</v>
      </c>
      <c r="BH106" s="62">
        <f t="shared" si="139"/>
        <v>0.35653158217762099</v>
      </c>
      <c r="BI106" s="35"/>
      <c r="BJ106" s="34">
        <f t="shared" si="94"/>
        <v>161126</v>
      </c>
      <c r="BK106" s="36">
        <f t="shared" si="95"/>
        <v>57132.22924643031</v>
      </c>
      <c r="BL106" s="37">
        <f t="shared" si="147"/>
        <v>0.35458106852047661</v>
      </c>
      <c r="BM106" s="35"/>
      <c r="BN106" s="34">
        <f t="shared" si="96"/>
        <v>162087.51999999999</v>
      </c>
      <c r="BO106" s="36">
        <f t="shared" si="97"/>
        <v>56863.390069248133</v>
      </c>
      <c r="BP106" s="37">
        <f t="shared" si="148"/>
        <v>0.35081905176443035</v>
      </c>
      <c r="BQ106" s="35"/>
      <c r="BR106" s="22"/>
      <c r="BS106" s="27"/>
      <c r="BT106" s="28"/>
      <c r="BV106" s="34">
        <f t="shared" si="98"/>
        <v>144228</v>
      </c>
      <c r="BW106" s="36">
        <f t="shared" si="158"/>
        <v>59578.805146349376</v>
      </c>
      <c r="BX106" s="37">
        <f t="shared" si="150"/>
        <v>0.41308764696417738</v>
      </c>
      <c r="BY106" s="35"/>
      <c r="BZ106" s="34">
        <f t="shared" si="100"/>
        <v>147112.56</v>
      </c>
      <c r="CA106" s="36">
        <f t="shared" si="159"/>
        <v>58802.164561936552</v>
      </c>
      <c r="CB106" s="37">
        <f t="shared" si="151"/>
        <v>0.39970866227830276</v>
      </c>
      <c r="CC106" s="35"/>
      <c r="CD106" s="22"/>
      <c r="CE106" s="27"/>
      <c r="CF106" s="28"/>
      <c r="CG106" s="35"/>
      <c r="CH106" s="63">
        <f t="shared" si="140"/>
        <v>150923.55178816293</v>
      </c>
      <c r="CI106" s="63">
        <f t="shared" si="141"/>
        <v>58096.776687559999</v>
      </c>
      <c r="CJ106" s="62">
        <f t="shared" si="142"/>
        <v>0.38494175361778477</v>
      </c>
      <c r="CK106" s="35"/>
      <c r="CL106" s="34">
        <f t="shared" si="102"/>
        <v>151424.9626203824</v>
      </c>
      <c r="CM106" s="36">
        <f t="shared" si="161"/>
        <v>57949.993484964296</v>
      </c>
      <c r="CN106" s="37">
        <f t="shared" si="143"/>
        <v>0.38269775657956145</v>
      </c>
      <c r="CO106" s="35"/>
      <c r="CP106" s="34">
        <f t="shared" si="104"/>
        <v>152427.80616796814</v>
      </c>
      <c r="CQ106" s="36">
        <f t="shared" si="162"/>
        <v>57678.030492417252</v>
      </c>
      <c r="CR106" s="37">
        <f t="shared" si="144"/>
        <v>0.37839572675381045</v>
      </c>
      <c r="CS106" s="35"/>
      <c r="CT106" s="22"/>
      <c r="CU106" s="27"/>
      <c r="CV106" s="28"/>
    </row>
    <row r="107" spans="1:100" ht="16.5" x14ac:dyDescent="0.25">
      <c r="A107" s="172"/>
      <c r="B107" s="150">
        <v>48</v>
      </c>
      <c r="C107" s="151" t="s">
        <v>70</v>
      </c>
      <c r="D107" s="74" t="s">
        <v>19</v>
      </c>
      <c r="E107" s="23" t="s">
        <v>94</v>
      </c>
      <c r="F107" s="23" t="s">
        <v>94</v>
      </c>
      <c r="G107" s="23"/>
      <c r="H107" s="24"/>
      <c r="I107" s="23" t="s">
        <v>94</v>
      </c>
      <c r="J107" s="23" t="s">
        <v>94</v>
      </c>
      <c r="K107" s="24"/>
      <c r="L107" s="23" t="s">
        <v>94</v>
      </c>
      <c r="M107" s="23" t="s">
        <v>94</v>
      </c>
      <c r="N107" s="24"/>
      <c r="O107" s="41" t="s">
        <v>94</v>
      </c>
      <c r="P107" s="25" t="e">
        <f t="shared" si="126"/>
        <v>#VALUE!</v>
      </c>
      <c r="Q107" s="26"/>
      <c r="R107" s="26"/>
      <c r="S107" s="41" t="s">
        <v>94</v>
      </c>
      <c r="T107" s="25" t="e">
        <f t="shared" si="128"/>
        <v>#VALUE!</v>
      </c>
      <c r="U107" s="26"/>
      <c r="V107" s="41" t="s">
        <v>94</v>
      </c>
      <c r="W107" s="25" t="e">
        <f t="shared" si="130"/>
        <v>#VALUE!</v>
      </c>
      <c r="X107" s="26"/>
      <c r="Y107" s="41">
        <v>0</v>
      </c>
      <c r="Z107" s="25">
        <f t="shared" si="131"/>
        <v>0</v>
      </c>
      <c r="AA107" s="25"/>
      <c r="AB107" s="26"/>
      <c r="AC107" s="41">
        <v>0</v>
      </c>
      <c r="AD107" s="25">
        <f t="shared" si="132"/>
        <v>0</v>
      </c>
      <c r="AE107" s="26"/>
      <c r="AF107" s="41">
        <v>0</v>
      </c>
      <c r="AG107" s="25">
        <f t="shared" si="133"/>
        <v>0</v>
      </c>
      <c r="AH107" s="26"/>
      <c r="AI107" s="26"/>
      <c r="AJ107" s="26"/>
      <c r="AK107" s="26"/>
      <c r="AL107" s="26"/>
      <c r="AM107" s="26"/>
      <c r="AN107" s="26"/>
      <c r="AO107" s="35"/>
      <c r="AP107" s="22"/>
      <c r="AQ107" s="22"/>
      <c r="AR107" s="22"/>
      <c r="AS107" s="35"/>
      <c r="AT107" s="22"/>
      <c r="AU107" s="22"/>
      <c r="AV107" s="22"/>
      <c r="AW107" s="35"/>
      <c r="AX107" s="22"/>
      <c r="AY107" s="22"/>
      <c r="AZ107" s="22"/>
      <c r="BA107" s="35"/>
      <c r="BB107" s="22"/>
      <c r="BC107" s="22"/>
      <c r="BD107" s="22"/>
      <c r="BE107" s="35"/>
      <c r="BF107" s="22"/>
      <c r="BG107" s="27"/>
      <c r="BH107" s="28"/>
      <c r="BI107" s="35"/>
      <c r="BJ107" s="22"/>
      <c r="BK107" s="27"/>
      <c r="BL107" s="28"/>
      <c r="BM107" s="35"/>
      <c r="BN107" s="22"/>
      <c r="BO107" s="27"/>
      <c r="BP107" s="28"/>
      <c r="BQ107" s="35"/>
      <c r="BR107" s="22"/>
      <c r="BS107" s="27"/>
      <c r="BT107" s="28"/>
      <c r="BV107" s="22"/>
      <c r="BW107" s="27"/>
      <c r="BX107" s="28"/>
      <c r="BY107" s="35"/>
      <c r="BZ107" s="22"/>
      <c r="CA107" s="27"/>
      <c r="CB107" s="28"/>
      <c r="CC107" s="35"/>
      <c r="CD107" s="22"/>
      <c r="CE107" s="27"/>
      <c r="CF107" s="28"/>
      <c r="CG107" s="35"/>
      <c r="CH107" s="22"/>
      <c r="CI107" s="27"/>
      <c r="CJ107" s="28"/>
      <c r="CK107" s="35"/>
      <c r="CL107" s="22"/>
      <c r="CM107" s="27"/>
      <c r="CN107" s="28"/>
      <c r="CO107" s="35"/>
      <c r="CP107" s="22"/>
      <c r="CQ107" s="27"/>
      <c r="CR107" s="28"/>
      <c r="CS107" s="35"/>
      <c r="CT107" s="22"/>
      <c r="CU107" s="27"/>
      <c r="CV107" s="28"/>
    </row>
    <row r="108" spans="1:100" ht="16.5" x14ac:dyDescent="0.25">
      <c r="A108" s="172"/>
      <c r="B108" s="150"/>
      <c r="C108" s="151"/>
      <c r="D108" s="74" t="s">
        <v>20</v>
      </c>
      <c r="E108" s="16">
        <v>250000</v>
      </c>
      <c r="F108" s="16">
        <f t="shared" si="121"/>
        <v>47500</v>
      </c>
      <c r="G108" s="16">
        <v>297500</v>
      </c>
      <c r="H108" s="32">
        <f t="shared" si="122"/>
        <v>297500</v>
      </c>
      <c r="I108" s="16">
        <v>250000</v>
      </c>
      <c r="J108" s="16">
        <f t="shared" si="123"/>
        <v>47500</v>
      </c>
      <c r="K108" s="32">
        <f t="shared" si="124"/>
        <v>297500</v>
      </c>
      <c r="L108" s="16">
        <v>250000</v>
      </c>
      <c r="M108" s="16">
        <f t="shared" si="125"/>
        <v>47500</v>
      </c>
      <c r="N108" s="24"/>
      <c r="O108" s="30">
        <v>87870</v>
      </c>
      <c r="P108" s="17">
        <f t="shared" si="126"/>
        <v>16695.3</v>
      </c>
      <c r="Q108" s="60">
        <v>103530</v>
      </c>
      <c r="R108" s="29">
        <f t="shared" si="127"/>
        <v>104565.3</v>
      </c>
      <c r="S108" s="30">
        <v>89627</v>
      </c>
      <c r="T108" s="17">
        <f t="shared" si="128"/>
        <v>17029.13</v>
      </c>
      <c r="U108" s="29">
        <f t="shared" si="129"/>
        <v>106656.13</v>
      </c>
      <c r="V108" s="30">
        <v>92316</v>
      </c>
      <c r="W108" s="17">
        <f t="shared" si="130"/>
        <v>17540.04</v>
      </c>
      <c r="X108" s="26"/>
      <c r="Y108" s="30">
        <v>60000</v>
      </c>
      <c r="Z108" s="17">
        <f t="shared" si="131"/>
        <v>11400</v>
      </c>
      <c r="AA108" s="17">
        <v>71400</v>
      </c>
      <c r="AB108" s="29">
        <f t="shared" si="106"/>
        <v>71400</v>
      </c>
      <c r="AC108" s="30">
        <v>60000</v>
      </c>
      <c r="AD108" s="17">
        <f t="shared" si="132"/>
        <v>11400</v>
      </c>
      <c r="AE108" s="29">
        <f t="shared" si="107"/>
        <v>71400</v>
      </c>
      <c r="AF108" s="30">
        <v>60000</v>
      </c>
      <c r="AG108" s="17">
        <f t="shared" si="133"/>
        <v>11400</v>
      </c>
      <c r="AH108" s="26"/>
      <c r="AI108" s="29">
        <f>+AVERAGE(H108,R108,AB108)</f>
        <v>157821.76666666666</v>
      </c>
      <c r="AJ108" s="29">
        <f>+AVERAGE(K108,U108,AE108)</f>
        <v>158518.71</v>
      </c>
      <c r="AK108" s="26"/>
      <c r="AL108" s="29">
        <f>+GEOMEAN(H108,R108,AB108)</f>
        <v>130474.08399799718</v>
      </c>
      <c r="AM108" s="29">
        <f>+GEOMEAN(K108,U108,AE108)</f>
        <v>131337.98057718194</v>
      </c>
      <c r="AN108" s="26"/>
      <c r="AO108" s="35"/>
      <c r="AP108" s="61">
        <f t="shared" si="134"/>
        <v>297500</v>
      </c>
      <c r="AQ108" s="61">
        <f t="shared" si="135"/>
        <v>103530</v>
      </c>
      <c r="AR108" s="61">
        <f t="shared" si="136"/>
        <v>71400</v>
      </c>
      <c r="AS108" s="35"/>
      <c r="AT108" s="34">
        <f>+H108</f>
        <v>297500</v>
      </c>
      <c r="AU108" s="34">
        <f>+R108</f>
        <v>104565.3</v>
      </c>
      <c r="AV108" s="34">
        <f>+AB108</f>
        <v>71400</v>
      </c>
      <c r="AW108" s="35"/>
      <c r="AX108" s="34">
        <f>+K108</f>
        <v>297500</v>
      </c>
      <c r="AY108" s="34">
        <f>+U108</f>
        <v>106656.13</v>
      </c>
      <c r="AZ108" s="34">
        <f>+AE108</f>
        <v>71400</v>
      </c>
      <c r="BA108" s="35"/>
      <c r="BB108" s="22"/>
      <c r="BC108" s="22"/>
      <c r="BD108" s="22"/>
      <c r="BE108" s="35"/>
      <c r="BF108" s="34">
        <f t="shared" si="137"/>
        <v>157476.66666666666</v>
      </c>
      <c r="BG108" s="30">
        <f t="shared" si="138"/>
        <v>99876.539231637827</v>
      </c>
      <c r="BH108" s="62">
        <f t="shared" si="139"/>
        <v>0.63423071713251378</v>
      </c>
      <c r="BI108" s="35"/>
      <c r="BJ108" s="34">
        <f>+AVERAGE(AT108:AV108)</f>
        <v>157821.76666666666</v>
      </c>
      <c r="BK108" s="36">
        <f>+_xlfn.STDEV.P(AT108:AV108)</f>
        <v>99691.15952568491</v>
      </c>
      <c r="BL108" s="37">
        <f t="shared" si="147"/>
        <v>0.63166926610472773</v>
      </c>
      <c r="BM108" s="35"/>
      <c r="BN108" s="34">
        <f>+AVERAGE(AX108:AZ108)</f>
        <v>158518.71</v>
      </c>
      <c r="BO108" s="36">
        <f>+_xlfn.STDEV.P(AX108:AZ108)</f>
        <v>99323.034935481453</v>
      </c>
      <c r="BP108" s="37">
        <f t="shared" si="148"/>
        <v>0.62656979062901441</v>
      </c>
      <c r="BQ108" s="35"/>
      <c r="BR108" s="22"/>
      <c r="BS108" s="27"/>
      <c r="BT108" s="28"/>
      <c r="BV108" s="34">
        <f>+MEDIAN(AT108:AV108)</f>
        <v>104565.3</v>
      </c>
      <c r="BW108" s="36">
        <f>+SQRT(((AT108-BV108)^2+(AU108-BV108)^2+(AV108-BV108)^2)/3)</f>
        <v>113024.68106300205</v>
      </c>
      <c r="BX108" s="37">
        <f t="shared" si="150"/>
        <v>1.0809004618453928</v>
      </c>
      <c r="BY108" s="35"/>
      <c r="BZ108" s="34">
        <f>+MEDIAN(AX108:AZ108)</f>
        <v>106656.13</v>
      </c>
      <c r="CA108" s="36">
        <f>+SQRT(((AX108-BZ108)^2+(AY108-BZ108)^2+(AZ108-BZ108)^2)/3)</f>
        <v>112048.17032442459</v>
      </c>
      <c r="CB108" s="37">
        <f t="shared" si="151"/>
        <v>1.0505553719643173</v>
      </c>
      <c r="CC108" s="35"/>
      <c r="CD108" s="22"/>
      <c r="CE108" s="27"/>
      <c r="CF108" s="28"/>
      <c r="CG108" s="35"/>
      <c r="CH108" s="63">
        <f t="shared" si="140"/>
        <v>130042.04744399442</v>
      </c>
      <c r="CI108" s="63">
        <f t="shared" si="141"/>
        <v>103575.96932098635</v>
      </c>
      <c r="CJ108" s="62">
        <f t="shared" si="142"/>
        <v>0.79648061036253448</v>
      </c>
      <c r="CK108" s="35"/>
      <c r="CL108" s="34">
        <f>+GEOMEAN(AT108:AV108)</f>
        <v>130474.08399799718</v>
      </c>
      <c r="CM108" s="36">
        <f>+SQRT(((AT108-CL108)^2+(AU108-CL108)^2+(AV108-CL108)^2)/3)</f>
        <v>103374.18940394069</v>
      </c>
      <c r="CN108" s="37">
        <f t="shared" si="143"/>
        <v>0.79229672465474077</v>
      </c>
      <c r="CO108" s="35"/>
      <c r="CP108" s="34">
        <f>+GEOMEAN(AX108:AZ108)</f>
        <v>131337.98057718194</v>
      </c>
      <c r="CQ108" s="36">
        <f>+SQRT(((AX108-CP108)^2+(AY108-CP108)^2+(AZ108-CP108)^2)/3)</f>
        <v>102975.03251153318</v>
      </c>
      <c r="CR108" s="37">
        <f t="shared" si="144"/>
        <v>0.78404610805645047</v>
      </c>
      <c r="CS108" s="35"/>
      <c r="CT108" s="22"/>
      <c r="CU108" s="27"/>
      <c r="CV108" s="28"/>
    </row>
    <row r="109" spans="1:100" ht="16.5" x14ac:dyDescent="0.25">
      <c r="A109" s="172"/>
      <c r="B109" s="150">
        <v>49</v>
      </c>
      <c r="C109" s="151" t="s">
        <v>71</v>
      </c>
      <c r="D109" s="74" t="s">
        <v>19</v>
      </c>
      <c r="E109" s="23" t="s">
        <v>94</v>
      </c>
      <c r="F109" s="23" t="s">
        <v>94</v>
      </c>
      <c r="G109" s="23"/>
      <c r="H109" s="24"/>
      <c r="I109" s="23" t="s">
        <v>94</v>
      </c>
      <c r="J109" s="23" t="s">
        <v>94</v>
      </c>
      <c r="K109" s="24"/>
      <c r="L109" s="23" t="s">
        <v>94</v>
      </c>
      <c r="M109" s="23" t="s">
        <v>94</v>
      </c>
      <c r="N109" s="24"/>
      <c r="O109" s="41" t="s">
        <v>94</v>
      </c>
      <c r="P109" s="25" t="e">
        <f t="shared" si="126"/>
        <v>#VALUE!</v>
      </c>
      <c r="Q109" s="26"/>
      <c r="R109" s="26"/>
      <c r="S109" s="41" t="s">
        <v>94</v>
      </c>
      <c r="T109" s="25" t="e">
        <f t="shared" si="128"/>
        <v>#VALUE!</v>
      </c>
      <c r="U109" s="26"/>
      <c r="V109" s="41" t="s">
        <v>94</v>
      </c>
      <c r="W109" s="25" t="e">
        <f t="shared" si="130"/>
        <v>#VALUE!</v>
      </c>
      <c r="X109" s="26"/>
      <c r="Y109" s="41">
        <v>0</v>
      </c>
      <c r="Z109" s="25">
        <f t="shared" si="131"/>
        <v>0</v>
      </c>
      <c r="AA109" s="25"/>
      <c r="AB109" s="26"/>
      <c r="AC109" s="41">
        <v>0</v>
      </c>
      <c r="AD109" s="25">
        <f t="shared" si="132"/>
        <v>0</v>
      </c>
      <c r="AE109" s="26"/>
      <c r="AF109" s="41">
        <v>0</v>
      </c>
      <c r="AG109" s="25">
        <f t="shared" si="133"/>
        <v>0</v>
      </c>
      <c r="AH109" s="26"/>
      <c r="AI109" s="26"/>
      <c r="AJ109" s="26"/>
      <c r="AK109" s="26"/>
      <c r="AL109" s="26"/>
      <c r="AM109" s="26"/>
      <c r="AN109" s="26"/>
      <c r="AO109" s="35"/>
      <c r="AP109" s="22"/>
      <c r="AQ109" s="22"/>
      <c r="AR109" s="22"/>
      <c r="AS109" s="35"/>
      <c r="AT109" s="22"/>
      <c r="AU109" s="22"/>
      <c r="AV109" s="22"/>
      <c r="AW109" s="35"/>
      <c r="AX109" s="22"/>
      <c r="AY109" s="22"/>
      <c r="AZ109" s="22"/>
      <c r="BA109" s="35"/>
      <c r="BB109" s="22"/>
      <c r="BC109" s="22"/>
      <c r="BD109" s="22"/>
      <c r="BE109" s="35"/>
      <c r="BF109" s="22"/>
      <c r="BG109" s="27"/>
      <c r="BH109" s="28"/>
      <c r="BI109" s="35"/>
      <c r="BJ109" s="22"/>
      <c r="BK109" s="27"/>
      <c r="BL109" s="28"/>
      <c r="BM109" s="35"/>
      <c r="BN109" s="22"/>
      <c r="BO109" s="27"/>
      <c r="BP109" s="28"/>
      <c r="BQ109" s="35"/>
      <c r="BR109" s="22"/>
      <c r="BS109" s="27"/>
      <c r="BT109" s="28"/>
      <c r="BV109" s="22"/>
      <c r="BW109" s="27"/>
      <c r="BX109" s="28"/>
      <c r="BY109" s="35"/>
      <c r="BZ109" s="22"/>
      <c r="CA109" s="27"/>
      <c r="CB109" s="28"/>
      <c r="CC109" s="35"/>
      <c r="CD109" s="22"/>
      <c r="CE109" s="27"/>
      <c r="CF109" s="28"/>
      <c r="CG109" s="35"/>
      <c r="CH109" s="22"/>
      <c r="CI109" s="27"/>
      <c r="CJ109" s="28"/>
      <c r="CK109" s="35"/>
      <c r="CL109" s="22"/>
      <c r="CM109" s="27"/>
      <c r="CN109" s="28"/>
      <c r="CO109" s="35"/>
      <c r="CP109" s="22"/>
      <c r="CQ109" s="27"/>
      <c r="CR109" s="28"/>
      <c r="CS109" s="35"/>
      <c r="CT109" s="22"/>
      <c r="CU109" s="27"/>
      <c r="CV109" s="28"/>
    </row>
    <row r="110" spans="1:100" ht="16.5" x14ac:dyDescent="0.25">
      <c r="A110" s="172"/>
      <c r="B110" s="150"/>
      <c r="C110" s="151"/>
      <c r="D110" s="74" t="s">
        <v>20</v>
      </c>
      <c r="E110" s="16">
        <v>220000</v>
      </c>
      <c r="F110" s="16">
        <f t="shared" si="121"/>
        <v>41800</v>
      </c>
      <c r="G110" s="16">
        <v>261800</v>
      </c>
      <c r="H110" s="32">
        <f t="shared" si="122"/>
        <v>261800</v>
      </c>
      <c r="I110" s="16">
        <v>220000</v>
      </c>
      <c r="J110" s="16">
        <f t="shared" si="123"/>
        <v>41800</v>
      </c>
      <c r="K110" s="32">
        <f t="shared" si="124"/>
        <v>261800</v>
      </c>
      <c r="L110" s="16">
        <v>220000</v>
      </c>
      <c r="M110" s="16">
        <f t="shared" si="125"/>
        <v>41800</v>
      </c>
      <c r="N110" s="24"/>
      <c r="O110" s="30">
        <v>300980</v>
      </c>
      <c r="P110" s="17">
        <f t="shared" si="126"/>
        <v>57186.2</v>
      </c>
      <c r="Q110" s="60">
        <v>354620</v>
      </c>
      <c r="R110" s="29">
        <f t="shared" si="127"/>
        <v>358166.2</v>
      </c>
      <c r="S110" s="30">
        <v>307000</v>
      </c>
      <c r="T110" s="17">
        <f t="shared" si="128"/>
        <v>58330</v>
      </c>
      <c r="U110" s="29">
        <f t="shared" si="129"/>
        <v>365330</v>
      </c>
      <c r="V110" s="30">
        <v>316210</v>
      </c>
      <c r="W110" s="17">
        <f t="shared" si="130"/>
        <v>60079.9</v>
      </c>
      <c r="X110" s="26"/>
      <c r="Y110" s="30">
        <v>80000</v>
      </c>
      <c r="Z110" s="17">
        <f t="shared" si="131"/>
        <v>15200</v>
      </c>
      <c r="AA110" s="17">
        <v>95200</v>
      </c>
      <c r="AB110" s="29">
        <f t="shared" si="106"/>
        <v>95200</v>
      </c>
      <c r="AC110" s="30">
        <v>80000</v>
      </c>
      <c r="AD110" s="17">
        <f t="shared" si="132"/>
        <v>15200</v>
      </c>
      <c r="AE110" s="29">
        <f t="shared" si="107"/>
        <v>95200</v>
      </c>
      <c r="AF110" s="30">
        <v>80000</v>
      </c>
      <c r="AG110" s="17">
        <f t="shared" si="133"/>
        <v>15200</v>
      </c>
      <c r="AH110" s="26"/>
      <c r="AI110" s="29">
        <f>+AVERAGE(H110,R110,AB110)</f>
        <v>238388.73333333331</v>
      </c>
      <c r="AJ110" s="29">
        <f>+AVERAGE(K110,U110,AE110)</f>
        <v>240776.66666666666</v>
      </c>
      <c r="AK110" s="26"/>
      <c r="AL110" s="29">
        <f>+GEOMEAN(H110,R110,AB110)</f>
        <v>207442.17785926431</v>
      </c>
      <c r="AM110" s="29">
        <f>+GEOMEAN(K110,U110,AE110)</f>
        <v>208816.09784481346</v>
      </c>
      <c r="AN110" s="26"/>
      <c r="AO110" s="35"/>
      <c r="AP110" s="61">
        <f t="shared" si="134"/>
        <v>261800</v>
      </c>
      <c r="AQ110" s="61">
        <f t="shared" si="135"/>
        <v>354620</v>
      </c>
      <c r="AR110" s="61">
        <f t="shared" si="136"/>
        <v>95200</v>
      </c>
      <c r="AS110" s="35"/>
      <c r="AT110" s="34">
        <f>+H110</f>
        <v>261800</v>
      </c>
      <c r="AU110" s="34">
        <f>+R110</f>
        <v>358166.2</v>
      </c>
      <c r="AV110" s="34">
        <f>+AB110</f>
        <v>95200</v>
      </c>
      <c r="AW110" s="35"/>
      <c r="AX110" s="34">
        <f>+K110</f>
        <v>261800</v>
      </c>
      <c r="AY110" s="34">
        <f>+U110</f>
        <v>365330</v>
      </c>
      <c r="AZ110" s="34">
        <f>+AE110</f>
        <v>95200</v>
      </c>
      <c r="BA110" s="35"/>
      <c r="BB110" s="22"/>
      <c r="BC110" s="22"/>
      <c r="BD110" s="22"/>
      <c r="BE110" s="35"/>
      <c r="BF110" s="34">
        <f t="shared" si="137"/>
        <v>237206.66666666666</v>
      </c>
      <c r="BG110" s="30">
        <f t="shared" si="138"/>
        <v>107326.00844571128</v>
      </c>
      <c r="BH110" s="62">
        <f t="shared" si="139"/>
        <v>0.45245780801148627</v>
      </c>
      <c r="BI110" s="35"/>
      <c r="BJ110" s="34">
        <f>+AVERAGE(AT110:AV110)</f>
        <v>238388.73333333331</v>
      </c>
      <c r="BK110" s="36">
        <f>+_xlfn.STDEV.P(AT110:AV110)</f>
        <v>108624.34085972123</v>
      </c>
      <c r="BL110" s="37">
        <f t="shared" si="147"/>
        <v>0.4556605479665618</v>
      </c>
      <c r="BM110" s="35"/>
      <c r="BN110" s="34">
        <f>+AVERAGE(AX110:AZ110)</f>
        <v>240776.66666666666</v>
      </c>
      <c r="BO110" s="36">
        <f>+_xlfn.STDEV.P(AX110:AZ110)</f>
        <v>111277.54979729239</v>
      </c>
      <c r="BP110" s="37">
        <f t="shared" si="148"/>
        <v>0.46216085361521353</v>
      </c>
      <c r="BQ110" s="35"/>
      <c r="BR110" s="22"/>
      <c r="BS110" s="27"/>
      <c r="BT110" s="28"/>
      <c r="BV110" s="34">
        <f>+MEDIAN(AT110:AV110)</f>
        <v>261800</v>
      </c>
      <c r="BW110" s="36">
        <f>+SQRT(((AT110-BV110)^2+(AU110-BV110)^2+(AV110-BV110)^2)/3)</f>
        <v>111118.56205939072</v>
      </c>
      <c r="BX110" s="37">
        <f t="shared" si="150"/>
        <v>0.42444064957750466</v>
      </c>
      <c r="BY110" s="35"/>
      <c r="BZ110" s="34">
        <f>+MEDIAN(AX110:AZ110)</f>
        <v>261800</v>
      </c>
      <c r="CA110" s="36">
        <f>+SQRT(((AX110-BZ110)^2+(AY110-BZ110)^2+(AZ110-BZ110)^2)/3)</f>
        <v>113246.07557585974</v>
      </c>
      <c r="CB110" s="37">
        <f t="shared" si="151"/>
        <v>0.43256713359763077</v>
      </c>
      <c r="CC110" s="35"/>
      <c r="CD110" s="22"/>
      <c r="CE110" s="27"/>
      <c r="CF110" s="28"/>
      <c r="CG110" s="35"/>
      <c r="CH110" s="63">
        <f t="shared" si="140"/>
        <v>206755.27820125621</v>
      </c>
      <c r="CI110" s="63">
        <f t="shared" si="141"/>
        <v>111562.35542673085</v>
      </c>
      <c r="CJ110" s="62">
        <f t="shared" si="142"/>
        <v>0.53958649277207671</v>
      </c>
      <c r="CK110" s="35"/>
      <c r="CL110" s="34">
        <f>+GEOMEAN(AT110:AV110)</f>
        <v>207442.17785926431</v>
      </c>
      <c r="CM110" s="36">
        <f>+SQRT(((AT110-CL110)^2+(AU110-CL110)^2+(AV110-CL110)^2)/3)</f>
        <v>112946.61005501015</v>
      </c>
      <c r="CN110" s="37">
        <f t="shared" si="143"/>
        <v>0.54447273558628417</v>
      </c>
      <c r="CO110" s="35"/>
      <c r="CP110" s="34">
        <f>+GEOMEAN(AX110:AZ110)</f>
        <v>208816.09784481346</v>
      </c>
      <c r="CQ110" s="36">
        <f>+SQRT(((AX110-CP110)^2+(AY110-CP110)^2+(AZ110-CP110)^2)/3)</f>
        <v>115776.38381079842</v>
      </c>
      <c r="CR110" s="37">
        <f t="shared" si="144"/>
        <v>0.55444185101495547</v>
      </c>
      <c r="CS110" s="35"/>
      <c r="CT110" s="22"/>
      <c r="CU110" s="27"/>
      <c r="CV110" s="28"/>
    </row>
    <row r="111" spans="1:100" ht="16.5" x14ac:dyDescent="0.25">
      <c r="A111" s="172"/>
      <c r="B111" s="150">
        <v>50</v>
      </c>
      <c r="C111" s="151" t="s">
        <v>72</v>
      </c>
      <c r="D111" s="74" t="s">
        <v>19</v>
      </c>
      <c r="E111" s="23" t="s">
        <v>94</v>
      </c>
      <c r="F111" s="23" t="s">
        <v>94</v>
      </c>
      <c r="G111" s="23"/>
      <c r="H111" s="24"/>
      <c r="I111" s="23" t="s">
        <v>94</v>
      </c>
      <c r="J111" s="23" t="s">
        <v>94</v>
      </c>
      <c r="K111" s="24"/>
      <c r="L111" s="23" t="s">
        <v>94</v>
      </c>
      <c r="M111" s="23" t="s">
        <v>94</v>
      </c>
      <c r="N111" s="24"/>
      <c r="O111" s="41" t="s">
        <v>94</v>
      </c>
      <c r="P111" s="25" t="e">
        <f t="shared" si="126"/>
        <v>#VALUE!</v>
      </c>
      <c r="Q111" s="26"/>
      <c r="R111" s="26"/>
      <c r="S111" s="41" t="s">
        <v>94</v>
      </c>
      <c r="T111" s="25" t="e">
        <f t="shared" si="128"/>
        <v>#VALUE!</v>
      </c>
      <c r="U111" s="26"/>
      <c r="V111" s="41" t="s">
        <v>94</v>
      </c>
      <c r="W111" s="25" t="e">
        <f t="shared" si="130"/>
        <v>#VALUE!</v>
      </c>
      <c r="X111" s="26"/>
      <c r="Y111" s="41">
        <v>0</v>
      </c>
      <c r="Z111" s="25">
        <f t="shared" si="131"/>
        <v>0</v>
      </c>
      <c r="AA111" s="25"/>
      <c r="AB111" s="26"/>
      <c r="AC111" s="41">
        <v>0</v>
      </c>
      <c r="AD111" s="25">
        <f t="shared" si="132"/>
        <v>0</v>
      </c>
      <c r="AE111" s="26"/>
      <c r="AF111" s="41">
        <v>0</v>
      </c>
      <c r="AG111" s="25">
        <f t="shared" si="133"/>
        <v>0</v>
      </c>
      <c r="AH111" s="26"/>
      <c r="AI111" s="26"/>
      <c r="AJ111" s="26"/>
      <c r="AK111" s="26"/>
      <c r="AL111" s="26"/>
      <c r="AM111" s="26"/>
      <c r="AN111" s="26"/>
      <c r="AO111" s="35"/>
      <c r="AP111" s="22"/>
      <c r="AQ111" s="22"/>
      <c r="AR111" s="22"/>
      <c r="AS111" s="35"/>
      <c r="AT111" s="22"/>
      <c r="AU111" s="22"/>
      <c r="AV111" s="22"/>
      <c r="AW111" s="35"/>
      <c r="AX111" s="22"/>
      <c r="AY111" s="22"/>
      <c r="AZ111" s="22"/>
      <c r="BA111" s="35"/>
      <c r="BB111" s="22"/>
      <c r="BC111" s="22"/>
      <c r="BD111" s="22"/>
      <c r="BE111" s="35"/>
      <c r="BF111" s="22"/>
      <c r="BG111" s="27"/>
      <c r="BH111" s="28"/>
      <c r="BI111" s="35"/>
      <c r="BJ111" s="22"/>
      <c r="BK111" s="27"/>
      <c r="BL111" s="28"/>
      <c r="BM111" s="35"/>
      <c r="BN111" s="22"/>
      <c r="BO111" s="27"/>
      <c r="BP111" s="28"/>
      <c r="BQ111" s="35"/>
      <c r="BR111" s="22"/>
      <c r="BS111" s="27"/>
      <c r="BT111" s="28"/>
      <c r="BV111" s="22"/>
      <c r="BW111" s="27"/>
      <c r="BX111" s="28"/>
      <c r="BY111" s="35"/>
      <c r="BZ111" s="22"/>
      <c r="CA111" s="27"/>
      <c r="CB111" s="28"/>
      <c r="CC111" s="35"/>
      <c r="CD111" s="22"/>
      <c r="CE111" s="27"/>
      <c r="CF111" s="28"/>
      <c r="CG111" s="35"/>
      <c r="CH111" s="22"/>
      <c r="CI111" s="27"/>
      <c r="CJ111" s="28"/>
      <c r="CK111" s="35"/>
      <c r="CL111" s="22"/>
      <c r="CM111" s="27"/>
      <c r="CN111" s="28"/>
      <c r="CO111" s="35"/>
      <c r="CP111" s="22"/>
      <c r="CQ111" s="27"/>
      <c r="CR111" s="28"/>
      <c r="CS111" s="35"/>
      <c r="CT111" s="22"/>
      <c r="CU111" s="27"/>
      <c r="CV111" s="28"/>
    </row>
    <row r="112" spans="1:100" ht="16.5" x14ac:dyDescent="0.25">
      <c r="A112" s="172"/>
      <c r="B112" s="150"/>
      <c r="C112" s="151"/>
      <c r="D112" s="74" t="s">
        <v>20</v>
      </c>
      <c r="E112" s="16">
        <v>220000</v>
      </c>
      <c r="F112" s="16">
        <f t="shared" ref="F112" si="175">E112*19%</f>
        <v>41800</v>
      </c>
      <c r="G112" s="16">
        <v>261800</v>
      </c>
      <c r="H112" s="32">
        <f t="shared" ref="H112" si="176">E112+F112</f>
        <v>261800</v>
      </c>
      <c r="I112" s="16">
        <v>220000</v>
      </c>
      <c r="J112" s="16">
        <f t="shared" ref="J112" si="177">I112*19%</f>
        <v>41800</v>
      </c>
      <c r="K112" s="32">
        <f t="shared" ref="K112" si="178">I112+J112</f>
        <v>261800</v>
      </c>
      <c r="L112" s="16">
        <v>220000</v>
      </c>
      <c r="M112" s="16">
        <f t="shared" ref="M112" si="179">L112*19%</f>
        <v>41800</v>
      </c>
      <c r="N112" s="32">
        <f t="shared" ref="N112" si="180">L112+M112</f>
        <v>261800</v>
      </c>
      <c r="O112" s="30">
        <v>69690</v>
      </c>
      <c r="P112" s="17">
        <f t="shared" si="126"/>
        <v>13241.1</v>
      </c>
      <c r="Q112" s="60">
        <v>82110</v>
      </c>
      <c r="R112" s="29">
        <f t="shared" si="127"/>
        <v>82931.100000000006</v>
      </c>
      <c r="S112" s="30">
        <v>71084</v>
      </c>
      <c r="T112" s="17">
        <f t="shared" si="128"/>
        <v>13505.960000000001</v>
      </c>
      <c r="U112" s="29">
        <f t="shared" si="129"/>
        <v>84589.96</v>
      </c>
      <c r="V112" s="30">
        <v>73216</v>
      </c>
      <c r="W112" s="17">
        <f t="shared" si="130"/>
        <v>13911.04</v>
      </c>
      <c r="X112" s="29">
        <f t="shared" si="154"/>
        <v>87127.040000000008</v>
      </c>
      <c r="Y112" s="30">
        <v>120000</v>
      </c>
      <c r="Z112" s="17">
        <f t="shared" si="131"/>
        <v>22800</v>
      </c>
      <c r="AA112" s="17">
        <v>142800</v>
      </c>
      <c r="AB112" s="29">
        <f t="shared" si="106"/>
        <v>142800</v>
      </c>
      <c r="AC112" s="30">
        <v>120000</v>
      </c>
      <c r="AD112" s="17">
        <f t="shared" si="132"/>
        <v>22800</v>
      </c>
      <c r="AE112" s="29">
        <f t="shared" si="107"/>
        <v>142800</v>
      </c>
      <c r="AF112" s="30">
        <v>120000</v>
      </c>
      <c r="AG112" s="17">
        <f t="shared" si="133"/>
        <v>22800</v>
      </c>
      <c r="AH112" s="29">
        <f t="shared" si="111"/>
        <v>142800</v>
      </c>
      <c r="AI112" s="29">
        <f t="shared" ref="AI112:AI121" si="181">+AVERAGE(H112,R112,AB112)</f>
        <v>162510.36666666667</v>
      </c>
      <c r="AJ112" s="29">
        <f t="shared" ref="AJ112:AJ121" si="182">+AVERAGE(K112,U112,AE112)</f>
        <v>163063.32</v>
      </c>
      <c r="AK112" s="29">
        <f t="shared" ref="AK112" si="183">+AVERAGE(N112,X112,AH112)</f>
        <v>163909.01333333334</v>
      </c>
      <c r="AL112" s="29">
        <f t="shared" ref="AL112:AL121" si="184">+GEOMEAN(H112,R112,AB112)</f>
        <v>145815.97021403516</v>
      </c>
      <c r="AM112" s="29">
        <f t="shared" ref="AM112:AM121" si="185">+GEOMEAN(K112,U112,AE112)</f>
        <v>146781.80469454284</v>
      </c>
      <c r="AN112" s="29">
        <f t="shared" ref="AN112" si="186">+GEOMEAN(N112,X112,AH112)</f>
        <v>148234.8334759135</v>
      </c>
      <c r="AO112" s="35"/>
      <c r="AP112" s="61">
        <f t="shared" si="134"/>
        <v>261800</v>
      </c>
      <c r="AQ112" s="61">
        <f t="shared" si="135"/>
        <v>82110</v>
      </c>
      <c r="AR112" s="61">
        <f t="shared" si="136"/>
        <v>142800</v>
      </c>
      <c r="AS112" s="35"/>
      <c r="AT112" s="34">
        <f t="shared" ref="AT112:AT118" si="187">+H112</f>
        <v>261800</v>
      </c>
      <c r="AU112" s="34">
        <f t="shared" ref="AU112:AU121" si="188">+R112</f>
        <v>82931.100000000006</v>
      </c>
      <c r="AV112" s="34">
        <f t="shared" ref="AV112:AV118" si="189">+AB112</f>
        <v>142800</v>
      </c>
      <c r="AW112" s="35"/>
      <c r="AX112" s="34">
        <f t="shared" ref="AX112:AX118" si="190">+K112</f>
        <v>261800</v>
      </c>
      <c r="AY112" s="34">
        <f t="shared" ref="AY112:AY121" si="191">+U112</f>
        <v>84589.96</v>
      </c>
      <c r="AZ112" s="34">
        <f t="shared" ref="AZ112:AZ118" si="192">+AE112</f>
        <v>142800</v>
      </c>
      <c r="BA112" s="35"/>
      <c r="BB112" s="34">
        <f t="shared" ref="BB112" si="193">+N112</f>
        <v>261800</v>
      </c>
      <c r="BC112" s="34">
        <f t="shared" ref="BC112" si="194">+X112</f>
        <v>87127.040000000008</v>
      </c>
      <c r="BD112" s="34">
        <f t="shared" ref="BD112" si="195">+AH112</f>
        <v>142800</v>
      </c>
      <c r="BE112" s="35"/>
      <c r="BF112" s="34">
        <f t="shared" si="137"/>
        <v>162236.66666666666</v>
      </c>
      <c r="BG112" s="30">
        <f t="shared" si="138"/>
        <v>74634.496194603082</v>
      </c>
      <c r="BH112" s="62">
        <f t="shared" si="139"/>
        <v>0.46003469947979136</v>
      </c>
      <c r="BI112" s="35"/>
      <c r="BJ112" s="34">
        <f t="shared" ref="BJ112:BJ141" si="196">+AVERAGE(AT112:AV112)</f>
        <v>162510.36666666667</v>
      </c>
      <c r="BK112" s="36">
        <f t="shared" ref="BK112:BK141" si="197">+_xlfn.STDEV.P(AT112:AV112)</f>
        <v>74341.082237675888</v>
      </c>
      <c r="BL112" s="37">
        <f t="shared" si="147"/>
        <v>0.45745439975629792</v>
      </c>
      <c r="BM112" s="35"/>
      <c r="BN112" s="34">
        <f t="shared" ref="BN112:BN141" si="198">+AVERAGE(AX112:AZ112)</f>
        <v>163063.32</v>
      </c>
      <c r="BO112" s="36">
        <f t="shared" ref="BO112:BO141" si="199">+_xlfn.STDEV.P(AX112:AZ112)</f>
        <v>73750.937495813982</v>
      </c>
      <c r="BP112" s="37">
        <f t="shared" si="148"/>
        <v>0.45228404214886569</v>
      </c>
      <c r="BQ112" s="35"/>
      <c r="BR112" s="34">
        <f t="shared" ref="BR112:BR141" si="200">+AVERAGE(BB112:BD112)</f>
        <v>163909.01333333334</v>
      </c>
      <c r="BS112" s="36">
        <f t="shared" ref="BS112:BS141" si="201">+_xlfn.STDEV.P(BB112:BD112)</f>
        <v>72855.352453659958</v>
      </c>
      <c r="BT112" s="37">
        <f t="shared" si="149"/>
        <v>0.44448655368022849</v>
      </c>
      <c r="BV112" s="34">
        <f t="shared" ref="BV112:BV141" si="202">+MEDIAN(AT112:AV112)</f>
        <v>142800</v>
      </c>
      <c r="BW112" s="36">
        <f t="shared" ref="BW112:BW141" si="203">+SQRT(((AT112-BV112)^2+(AU112-BV112)^2+(AV112-BV112)^2)/3)</f>
        <v>76909.655196232241</v>
      </c>
      <c r="BX112" s="37">
        <f t="shared" si="150"/>
        <v>0.53858301958145827</v>
      </c>
      <c r="BY112" s="35"/>
      <c r="BZ112" s="34">
        <f t="shared" ref="BZ112:BZ141" si="204">+MEDIAN(AX112:AZ112)</f>
        <v>142800</v>
      </c>
      <c r="CA112" s="36">
        <f t="shared" ref="CA112:CA141" si="205">+SQRT(((AX112-BZ112)^2+(AY112-BZ112)^2+(AZ112-BZ112)^2)/3)</f>
        <v>76484.004333807374</v>
      </c>
      <c r="CB112" s="37">
        <f t="shared" si="151"/>
        <v>0.5356022712451497</v>
      </c>
      <c r="CC112" s="35"/>
      <c r="CD112" s="34">
        <f t="shared" ref="CD112:CD141" si="206">+MEDIAN(BB112:BD112)</f>
        <v>142800</v>
      </c>
      <c r="CE112" s="36">
        <f t="shared" ref="CE112:CE141" si="207">+SQRT(((BB112-CD112)^2+(BC112-CD112)^2+(BD112-CD112)^2)/3)</f>
        <v>75851.781950418721</v>
      </c>
      <c r="CF112" s="37">
        <f t="shared" si="152"/>
        <v>0.5311749436303832</v>
      </c>
      <c r="CG112" s="35"/>
      <c r="CH112" s="63">
        <f t="shared" si="140"/>
        <v>145333.13234034058</v>
      </c>
      <c r="CI112" s="63">
        <f t="shared" si="141"/>
        <v>76524.75086495548</v>
      </c>
      <c r="CJ112" s="62">
        <f t="shared" si="142"/>
        <v>0.52654717910951032</v>
      </c>
      <c r="CK112" s="35"/>
      <c r="CL112" s="34">
        <f t="shared" ref="CL112:CL121" si="208">+GEOMEAN(AT112:AV112)</f>
        <v>145815.97021403516</v>
      </c>
      <c r="CM112" s="36">
        <f t="shared" ref="CM112:CM121" si="209">+SQRT(((AT112-CL112)^2+(AU112-CL112)^2+(AV112-CL112)^2)/3)</f>
        <v>76192.515256989151</v>
      </c>
      <c r="CN112" s="37">
        <f t="shared" si="143"/>
        <v>0.52252517433550238</v>
      </c>
      <c r="CO112" s="35"/>
      <c r="CP112" s="34">
        <f t="shared" ref="CP112:CP121" si="210">+GEOMEAN(AX112:AZ112)</f>
        <v>146781.80469454284</v>
      </c>
      <c r="CQ112" s="36">
        <f t="shared" ref="CQ112:CQ121" si="211">+SQRT(((AX112-CP112)^2+(AY112-CP112)^2+(AZ112-CP112)^2)/3)</f>
        <v>75526.740444383686</v>
      </c>
      <c r="CR112" s="37">
        <f t="shared" si="144"/>
        <v>0.51455110939368143</v>
      </c>
      <c r="CS112" s="35"/>
      <c r="CT112" s="34">
        <f t="shared" ref="CT112" si="212">+GEOMEAN(BB112:BD112)</f>
        <v>148234.8334759135</v>
      </c>
      <c r="CU112" s="36">
        <f t="shared" ref="CU112" si="213">+SQRT(((BB112-CT112)^2+(BC112-CT112)^2+(BD112-CT112)^2)/3)</f>
        <v>74522.361042507007</v>
      </c>
      <c r="CV112" s="37">
        <f t="shared" si="153"/>
        <v>0.50273177562287374</v>
      </c>
    </row>
    <row r="113" spans="1:100" ht="16.5" x14ac:dyDescent="0.25">
      <c r="A113" s="149" t="s">
        <v>73</v>
      </c>
      <c r="B113" s="150">
        <v>51</v>
      </c>
      <c r="C113" s="151" t="s">
        <v>74</v>
      </c>
      <c r="D113" s="74" t="s">
        <v>19</v>
      </c>
      <c r="E113" s="16">
        <v>173708.92018779344</v>
      </c>
      <c r="F113" s="17">
        <f t="shared" si="121"/>
        <v>33004.694835680755</v>
      </c>
      <c r="G113" s="17">
        <v>220150</v>
      </c>
      <c r="H113" s="29">
        <f t="shared" si="122"/>
        <v>206713.61502347421</v>
      </c>
      <c r="I113" s="16">
        <v>189624.99999999997</v>
      </c>
      <c r="J113" s="29">
        <f t="shared" si="123"/>
        <v>36028.749999999993</v>
      </c>
      <c r="K113" s="29">
        <f t="shared" si="124"/>
        <v>225653.74999999997</v>
      </c>
      <c r="L113" s="16">
        <v>207200.00000000003</v>
      </c>
      <c r="M113" s="17">
        <f t="shared" si="125"/>
        <v>39368.000000000007</v>
      </c>
      <c r="N113" s="26"/>
      <c r="O113" s="30">
        <v>215130</v>
      </c>
      <c r="P113" s="17">
        <f t="shared" si="126"/>
        <v>40874.699999999997</v>
      </c>
      <c r="Q113" s="60">
        <v>253470</v>
      </c>
      <c r="R113" s="29">
        <f t="shared" si="127"/>
        <v>256004.7</v>
      </c>
      <c r="S113" s="30">
        <v>219433</v>
      </c>
      <c r="T113" s="17">
        <f t="shared" si="128"/>
        <v>41692.270000000004</v>
      </c>
      <c r="U113" s="29">
        <f t="shared" si="129"/>
        <v>261125.27000000002</v>
      </c>
      <c r="V113" s="30">
        <v>226016</v>
      </c>
      <c r="W113" s="17">
        <f t="shared" si="130"/>
        <v>42943.040000000001</v>
      </c>
      <c r="X113" s="26"/>
      <c r="Y113" s="30">
        <v>120000</v>
      </c>
      <c r="Z113" s="17">
        <f t="shared" si="131"/>
        <v>22800</v>
      </c>
      <c r="AA113" s="17">
        <v>166600</v>
      </c>
      <c r="AB113" s="29">
        <f t="shared" si="106"/>
        <v>142800</v>
      </c>
      <c r="AC113" s="30">
        <v>130000</v>
      </c>
      <c r="AD113" s="17">
        <f t="shared" si="132"/>
        <v>24700</v>
      </c>
      <c r="AE113" s="29">
        <f t="shared" si="107"/>
        <v>154700</v>
      </c>
      <c r="AF113" s="30">
        <v>180000</v>
      </c>
      <c r="AG113" s="17">
        <f t="shared" si="133"/>
        <v>34200</v>
      </c>
      <c r="AH113" s="26"/>
      <c r="AI113" s="29">
        <f t="shared" si="181"/>
        <v>201839.43834115806</v>
      </c>
      <c r="AJ113" s="29">
        <f t="shared" si="182"/>
        <v>213826.34</v>
      </c>
      <c r="AK113" s="26"/>
      <c r="AL113" s="29">
        <f t="shared" si="184"/>
        <v>196237.38261943514</v>
      </c>
      <c r="AM113" s="29">
        <f t="shared" si="185"/>
        <v>208894.62093236865</v>
      </c>
      <c r="AN113" s="26"/>
      <c r="AO113" s="35"/>
      <c r="AP113" s="61">
        <f t="shared" si="134"/>
        <v>220150</v>
      </c>
      <c r="AQ113" s="61">
        <f t="shared" si="135"/>
        <v>253470</v>
      </c>
      <c r="AR113" s="61">
        <f t="shared" si="136"/>
        <v>166600</v>
      </c>
      <c r="AS113" s="35"/>
      <c r="AT113" s="34">
        <f t="shared" si="187"/>
        <v>206713.61502347421</v>
      </c>
      <c r="AU113" s="34">
        <f t="shared" si="188"/>
        <v>256004.7</v>
      </c>
      <c r="AV113" s="34">
        <f t="shared" si="189"/>
        <v>142800</v>
      </c>
      <c r="AW113" s="35"/>
      <c r="AX113" s="34">
        <f t="shared" si="190"/>
        <v>225653.74999999997</v>
      </c>
      <c r="AY113" s="34">
        <f t="shared" si="191"/>
        <v>261125.27000000002</v>
      </c>
      <c r="AZ113" s="34">
        <f t="shared" si="192"/>
        <v>154700</v>
      </c>
      <c r="BA113" s="35"/>
      <c r="BB113" s="22"/>
      <c r="BC113" s="22"/>
      <c r="BD113" s="22"/>
      <c r="BE113" s="35"/>
      <c r="BF113" s="34">
        <f t="shared" si="137"/>
        <v>213406.66666666666</v>
      </c>
      <c r="BG113" s="30">
        <f t="shared" si="138"/>
        <v>35783.642755998007</v>
      </c>
      <c r="BH113" s="62">
        <f t="shared" si="139"/>
        <v>0.16767818604228862</v>
      </c>
      <c r="BI113" s="35"/>
      <c r="BJ113" s="34">
        <f t="shared" si="196"/>
        <v>201839.43834115806</v>
      </c>
      <c r="BK113" s="36">
        <f t="shared" si="197"/>
        <v>46343.962025060289</v>
      </c>
      <c r="BL113" s="37">
        <f t="shared" si="147"/>
        <v>0.2296080607731758</v>
      </c>
      <c r="BM113" s="35"/>
      <c r="BN113" s="34">
        <f t="shared" si="198"/>
        <v>213826.34</v>
      </c>
      <c r="BO113" s="36">
        <f t="shared" si="199"/>
        <v>44245.528920063683</v>
      </c>
      <c r="BP113" s="37">
        <f t="shared" si="148"/>
        <v>0.20692272486197763</v>
      </c>
      <c r="BQ113" s="35"/>
      <c r="BR113" s="22"/>
      <c r="BS113" s="27"/>
      <c r="BT113" s="28"/>
      <c r="BV113" s="34">
        <f t="shared" si="202"/>
        <v>206713.61502347421</v>
      </c>
      <c r="BW113" s="36">
        <f t="shared" si="203"/>
        <v>46599.575261054175</v>
      </c>
      <c r="BX113" s="37">
        <f t="shared" si="150"/>
        <v>0.22543060482862906</v>
      </c>
      <c r="BY113" s="35"/>
      <c r="BZ113" s="34">
        <f t="shared" si="204"/>
        <v>225653.74999999997</v>
      </c>
      <c r="CA113" s="36">
        <f t="shared" si="205"/>
        <v>45799.066111923064</v>
      </c>
      <c r="CB113" s="37">
        <f t="shared" si="151"/>
        <v>0.20296168848035129</v>
      </c>
      <c r="CC113" s="35"/>
      <c r="CD113" s="22"/>
      <c r="CE113" s="27"/>
      <c r="CF113" s="28"/>
      <c r="CG113" s="35"/>
      <c r="CH113" s="63">
        <f t="shared" si="140"/>
        <v>210268.11299126135</v>
      </c>
      <c r="CI113" s="63">
        <f t="shared" si="141"/>
        <v>35921.019028728697</v>
      </c>
      <c r="CJ113" s="62">
        <f t="shared" si="142"/>
        <v>0.17083436246094794</v>
      </c>
      <c r="CK113" s="35"/>
      <c r="CL113" s="34">
        <f t="shared" si="208"/>
        <v>196237.38261943514</v>
      </c>
      <c r="CM113" s="36">
        <f t="shared" si="209"/>
        <v>46681.322223020914</v>
      </c>
      <c r="CN113" s="37">
        <f t="shared" si="143"/>
        <v>0.23788190404857981</v>
      </c>
      <c r="CO113" s="35"/>
      <c r="CP113" s="34">
        <f t="shared" si="210"/>
        <v>208894.62093236865</v>
      </c>
      <c r="CQ113" s="36">
        <f t="shared" si="211"/>
        <v>44519.531470785252</v>
      </c>
      <c r="CR113" s="37">
        <f t="shared" si="144"/>
        <v>0.21311956847945268</v>
      </c>
      <c r="CS113" s="35"/>
      <c r="CT113" s="22"/>
      <c r="CU113" s="27"/>
      <c r="CV113" s="28"/>
    </row>
    <row r="114" spans="1:100" ht="16.5" x14ac:dyDescent="0.25">
      <c r="A114" s="149"/>
      <c r="B114" s="150"/>
      <c r="C114" s="151"/>
      <c r="D114" s="74" t="s">
        <v>20</v>
      </c>
      <c r="E114" s="16">
        <v>85000</v>
      </c>
      <c r="F114" s="16">
        <f t="shared" si="121"/>
        <v>16150</v>
      </c>
      <c r="G114" s="16">
        <v>101150</v>
      </c>
      <c r="H114" s="32">
        <f t="shared" si="122"/>
        <v>101150</v>
      </c>
      <c r="I114" s="16">
        <v>85000</v>
      </c>
      <c r="J114" s="16">
        <f t="shared" si="123"/>
        <v>16150</v>
      </c>
      <c r="K114" s="32">
        <f t="shared" si="124"/>
        <v>101150</v>
      </c>
      <c r="L114" s="16">
        <v>85000</v>
      </c>
      <c r="M114" s="16">
        <f t="shared" si="125"/>
        <v>16150</v>
      </c>
      <c r="N114" s="24"/>
      <c r="O114" s="30">
        <v>87870</v>
      </c>
      <c r="P114" s="17">
        <f t="shared" si="126"/>
        <v>16695.3</v>
      </c>
      <c r="Q114" s="60">
        <v>103530</v>
      </c>
      <c r="R114" s="29">
        <f t="shared" si="127"/>
        <v>104565.3</v>
      </c>
      <c r="S114" s="30">
        <v>89627</v>
      </c>
      <c r="T114" s="17">
        <f t="shared" si="128"/>
        <v>17029.13</v>
      </c>
      <c r="U114" s="29">
        <f t="shared" si="129"/>
        <v>106656.13</v>
      </c>
      <c r="V114" s="30">
        <v>92316</v>
      </c>
      <c r="W114" s="17">
        <f t="shared" si="130"/>
        <v>17540.04</v>
      </c>
      <c r="X114" s="26"/>
      <c r="Y114" s="30">
        <v>420000</v>
      </c>
      <c r="Z114" s="17">
        <f t="shared" si="131"/>
        <v>79800</v>
      </c>
      <c r="AA114" s="17">
        <v>499800</v>
      </c>
      <c r="AB114" s="29">
        <f t="shared" si="106"/>
        <v>499800</v>
      </c>
      <c r="AC114" s="30">
        <v>420000</v>
      </c>
      <c r="AD114" s="17">
        <f t="shared" si="132"/>
        <v>79800</v>
      </c>
      <c r="AE114" s="29">
        <f t="shared" si="107"/>
        <v>499800</v>
      </c>
      <c r="AF114" s="30">
        <v>420000</v>
      </c>
      <c r="AG114" s="17">
        <f t="shared" si="133"/>
        <v>79800</v>
      </c>
      <c r="AH114" s="26"/>
      <c r="AI114" s="29">
        <f t="shared" si="181"/>
        <v>235171.76666666669</v>
      </c>
      <c r="AJ114" s="29">
        <f t="shared" si="182"/>
        <v>235868.71</v>
      </c>
      <c r="AK114" s="26"/>
      <c r="AL114" s="29">
        <f t="shared" si="184"/>
        <v>174200.70524377446</v>
      </c>
      <c r="AM114" s="29">
        <f t="shared" si="185"/>
        <v>175354.12505512929</v>
      </c>
      <c r="AN114" s="26"/>
      <c r="AO114" s="35"/>
      <c r="AP114" s="61">
        <f t="shared" si="134"/>
        <v>101150</v>
      </c>
      <c r="AQ114" s="61">
        <f t="shared" si="135"/>
        <v>103530</v>
      </c>
      <c r="AR114" s="61">
        <f t="shared" si="136"/>
        <v>499800</v>
      </c>
      <c r="AS114" s="35"/>
      <c r="AT114" s="34">
        <f t="shared" si="187"/>
        <v>101150</v>
      </c>
      <c r="AU114" s="34">
        <f t="shared" si="188"/>
        <v>104565.3</v>
      </c>
      <c r="AV114" s="34">
        <f t="shared" si="189"/>
        <v>499800</v>
      </c>
      <c r="AW114" s="35"/>
      <c r="AX114" s="34">
        <f t="shared" si="190"/>
        <v>101150</v>
      </c>
      <c r="AY114" s="34">
        <f t="shared" si="191"/>
        <v>106656.13</v>
      </c>
      <c r="AZ114" s="34">
        <f t="shared" si="192"/>
        <v>499800</v>
      </c>
      <c r="BA114" s="35"/>
      <c r="BB114" s="22"/>
      <c r="BC114" s="22"/>
      <c r="BD114" s="22"/>
      <c r="BE114" s="35"/>
      <c r="BF114" s="34">
        <f t="shared" si="137"/>
        <v>234826.66666666666</v>
      </c>
      <c r="BG114" s="30">
        <f t="shared" si="138"/>
        <v>187366.96014920977</v>
      </c>
      <c r="BH114" s="62">
        <f t="shared" si="139"/>
        <v>0.79789473150072299</v>
      </c>
      <c r="BI114" s="35"/>
      <c r="BJ114" s="34">
        <f t="shared" si="196"/>
        <v>235171.76666666669</v>
      </c>
      <c r="BK114" s="36">
        <f t="shared" si="197"/>
        <v>187125.61284934304</v>
      </c>
      <c r="BL114" s="37">
        <f t="shared" si="147"/>
        <v>0.79569761073647738</v>
      </c>
      <c r="BM114" s="35"/>
      <c r="BN114" s="34">
        <f t="shared" si="198"/>
        <v>235868.71</v>
      </c>
      <c r="BO114" s="36">
        <f t="shared" si="199"/>
        <v>186641.14185193699</v>
      </c>
      <c r="BP114" s="37">
        <f t="shared" si="148"/>
        <v>0.79129250273144325</v>
      </c>
      <c r="BQ114" s="35"/>
      <c r="BR114" s="22"/>
      <c r="BS114" s="27"/>
      <c r="BT114" s="28"/>
      <c r="BV114" s="34">
        <f t="shared" si="202"/>
        <v>104565.3</v>
      </c>
      <c r="BW114" s="36">
        <f t="shared" si="203"/>
        <v>228197.37973822866</v>
      </c>
      <c r="BX114" s="37">
        <f t="shared" si="150"/>
        <v>2.1823432796370179</v>
      </c>
      <c r="BY114" s="35"/>
      <c r="BZ114" s="34">
        <f t="shared" si="204"/>
        <v>106656.13</v>
      </c>
      <c r="CA114" s="36">
        <f t="shared" si="205"/>
        <v>227003.9793969508</v>
      </c>
      <c r="CB114" s="37">
        <f t="shared" si="151"/>
        <v>2.1283725501473829</v>
      </c>
      <c r="CC114" s="35"/>
      <c r="CD114" s="22"/>
      <c r="CE114" s="27"/>
      <c r="CF114" s="28"/>
      <c r="CG114" s="35"/>
      <c r="CH114" s="63">
        <f t="shared" si="140"/>
        <v>173623.87749306552</v>
      </c>
      <c r="CI114" s="63">
        <f t="shared" si="141"/>
        <v>197109.51057263528</v>
      </c>
      <c r="CJ114" s="62">
        <f t="shared" si="142"/>
        <v>1.1352672997439985</v>
      </c>
      <c r="CK114" s="35"/>
      <c r="CL114" s="34">
        <f t="shared" si="208"/>
        <v>174200.70524377446</v>
      </c>
      <c r="CM114" s="36">
        <f t="shared" si="209"/>
        <v>196808.19422797495</v>
      </c>
      <c r="CN114" s="37">
        <f t="shared" si="143"/>
        <v>1.1297784010263554</v>
      </c>
      <c r="CO114" s="35"/>
      <c r="CP114" s="34">
        <f t="shared" si="210"/>
        <v>175354.12505512929</v>
      </c>
      <c r="CQ114" s="36">
        <f t="shared" si="211"/>
        <v>196206.34756002377</v>
      </c>
      <c r="CR114" s="37">
        <f t="shared" si="144"/>
        <v>1.1189149242901402</v>
      </c>
      <c r="CS114" s="35"/>
      <c r="CT114" s="22"/>
      <c r="CU114" s="27"/>
      <c r="CV114" s="28"/>
    </row>
    <row r="115" spans="1:100" ht="16.5" x14ac:dyDescent="0.25">
      <c r="A115" s="149"/>
      <c r="B115" s="150">
        <v>52</v>
      </c>
      <c r="C115" s="151" t="s">
        <v>75</v>
      </c>
      <c r="D115" s="74" t="s">
        <v>19</v>
      </c>
      <c r="E115" s="16">
        <v>7981220.6572769955</v>
      </c>
      <c r="F115" s="17">
        <f t="shared" si="121"/>
        <v>1516431.9248826292</v>
      </c>
      <c r="G115" s="17">
        <v>10115000</v>
      </c>
      <c r="H115" s="29">
        <f t="shared" si="122"/>
        <v>9497652.5821596254</v>
      </c>
      <c r="I115" s="16">
        <v>8712500</v>
      </c>
      <c r="J115" s="29">
        <f t="shared" si="123"/>
        <v>1655375</v>
      </c>
      <c r="K115" s="29">
        <f t="shared" si="124"/>
        <v>10367875</v>
      </c>
      <c r="L115" s="16">
        <v>9520000</v>
      </c>
      <c r="M115" s="17">
        <f t="shared" si="125"/>
        <v>1808800</v>
      </c>
      <c r="N115" s="26"/>
      <c r="O115" s="30">
        <v>348450</v>
      </c>
      <c r="P115" s="17">
        <f t="shared" si="126"/>
        <v>66205.5</v>
      </c>
      <c r="Q115" s="60">
        <v>410550</v>
      </c>
      <c r="R115" s="29">
        <f t="shared" si="127"/>
        <v>414655.5</v>
      </c>
      <c r="S115" s="30">
        <v>355419</v>
      </c>
      <c r="T115" s="17">
        <f t="shared" si="128"/>
        <v>67529.61</v>
      </c>
      <c r="U115" s="29">
        <f t="shared" si="129"/>
        <v>422948.61</v>
      </c>
      <c r="V115" s="30">
        <v>366082</v>
      </c>
      <c r="W115" s="17">
        <f t="shared" si="130"/>
        <v>69555.58</v>
      </c>
      <c r="X115" s="26"/>
      <c r="Y115" s="30">
        <v>1500000</v>
      </c>
      <c r="Z115" s="17">
        <f t="shared" si="131"/>
        <v>285000</v>
      </c>
      <c r="AA115" s="17">
        <v>1785000</v>
      </c>
      <c r="AB115" s="29">
        <f t="shared" si="106"/>
        <v>1785000</v>
      </c>
      <c r="AC115" s="30">
        <v>1500000</v>
      </c>
      <c r="AD115" s="17">
        <f t="shared" si="132"/>
        <v>285000</v>
      </c>
      <c r="AE115" s="29">
        <f t="shared" si="107"/>
        <v>1785000</v>
      </c>
      <c r="AF115" s="30">
        <v>1500000</v>
      </c>
      <c r="AG115" s="17">
        <f t="shared" si="133"/>
        <v>285000</v>
      </c>
      <c r="AH115" s="26"/>
      <c r="AI115" s="29">
        <f t="shared" si="181"/>
        <v>3899102.6940532085</v>
      </c>
      <c r="AJ115" s="29">
        <f t="shared" si="182"/>
        <v>4191941.2033333331</v>
      </c>
      <c r="AK115" s="26"/>
      <c r="AL115" s="29">
        <f t="shared" si="184"/>
        <v>1915640.3520644435</v>
      </c>
      <c r="AM115" s="29">
        <f t="shared" si="185"/>
        <v>1985508.9923473375</v>
      </c>
      <c r="AN115" s="26"/>
      <c r="AO115" s="35"/>
      <c r="AP115" s="61">
        <f t="shared" si="134"/>
        <v>10115000</v>
      </c>
      <c r="AQ115" s="61">
        <f t="shared" si="135"/>
        <v>410550</v>
      </c>
      <c r="AR115" s="61">
        <f t="shared" si="136"/>
        <v>1785000</v>
      </c>
      <c r="AS115" s="35"/>
      <c r="AT115" s="34">
        <f t="shared" si="187"/>
        <v>9497652.5821596254</v>
      </c>
      <c r="AU115" s="34">
        <f t="shared" si="188"/>
        <v>414655.5</v>
      </c>
      <c r="AV115" s="34">
        <f t="shared" si="189"/>
        <v>1785000</v>
      </c>
      <c r="AW115" s="35"/>
      <c r="AX115" s="34">
        <f t="shared" si="190"/>
        <v>10367875</v>
      </c>
      <c r="AY115" s="34">
        <f t="shared" si="191"/>
        <v>422948.61</v>
      </c>
      <c r="AZ115" s="34">
        <f t="shared" si="192"/>
        <v>1785000</v>
      </c>
      <c r="BA115" s="35"/>
      <c r="BB115" s="22"/>
      <c r="BC115" s="22"/>
      <c r="BD115" s="22"/>
      <c r="BE115" s="35"/>
      <c r="BF115" s="34">
        <f t="shared" si="137"/>
        <v>4103516.6666666665</v>
      </c>
      <c r="BG115" s="30">
        <f t="shared" si="138"/>
        <v>4287635.486748171</v>
      </c>
      <c r="BH115" s="62">
        <f t="shared" si="139"/>
        <v>1.0448685444796955</v>
      </c>
      <c r="BI115" s="35"/>
      <c r="BJ115" s="34">
        <f t="shared" si="196"/>
        <v>3899102.6940532085</v>
      </c>
      <c r="BK115" s="36">
        <f t="shared" si="197"/>
        <v>3998106.355879188</v>
      </c>
      <c r="BL115" s="37">
        <f t="shared" si="147"/>
        <v>1.0253913963274106</v>
      </c>
      <c r="BM115" s="35"/>
      <c r="BN115" s="34">
        <f t="shared" si="198"/>
        <v>4191941.2033333331</v>
      </c>
      <c r="BO115" s="36">
        <f t="shared" si="199"/>
        <v>4402303.5404098313</v>
      </c>
      <c r="BP115" s="37">
        <f t="shared" si="148"/>
        <v>1.0501825590753093</v>
      </c>
      <c r="BQ115" s="35"/>
      <c r="BR115" s="22"/>
      <c r="BS115" s="27"/>
      <c r="BT115" s="28"/>
      <c r="BV115" s="34">
        <f t="shared" si="202"/>
        <v>1785000</v>
      </c>
      <c r="BW115" s="36">
        <f t="shared" si="203"/>
        <v>4522641.3337699687</v>
      </c>
      <c r="BX115" s="37">
        <f t="shared" si="150"/>
        <v>2.5336926239607669</v>
      </c>
      <c r="BY115" s="35"/>
      <c r="BZ115" s="34">
        <f t="shared" si="204"/>
        <v>1785000</v>
      </c>
      <c r="CA115" s="36">
        <f t="shared" si="205"/>
        <v>5017334.1943913447</v>
      </c>
      <c r="CB115" s="37">
        <f t="shared" si="151"/>
        <v>2.8108314814517339</v>
      </c>
      <c r="CC115" s="35"/>
      <c r="CD115" s="22"/>
      <c r="CE115" s="27"/>
      <c r="CF115" s="28"/>
      <c r="CG115" s="35"/>
      <c r="CH115" s="63">
        <f t="shared" si="140"/>
        <v>1949799.948905407</v>
      </c>
      <c r="CI115" s="63">
        <f t="shared" si="141"/>
        <v>4798157.3304328565</v>
      </c>
      <c r="CJ115" s="62">
        <f t="shared" si="142"/>
        <v>2.4608459617236536</v>
      </c>
      <c r="CK115" s="35"/>
      <c r="CL115" s="34">
        <f t="shared" si="208"/>
        <v>1915640.3520644435</v>
      </c>
      <c r="CM115" s="36">
        <f t="shared" si="209"/>
        <v>4463068.1481475402</v>
      </c>
      <c r="CN115" s="37">
        <f t="shared" si="143"/>
        <v>2.3298048317565403</v>
      </c>
      <c r="CO115" s="35"/>
      <c r="CP115" s="34">
        <f t="shared" si="210"/>
        <v>1985508.9923473375</v>
      </c>
      <c r="CQ115" s="36">
        <f t="shared" si="211"/>
        <v>4924288.7368209306</v>
      </c>
      <c r="CR115" s="37">
        <f t="shared" si="144"/>
        <v>2.4801140442075087</v>
      </c>
      <c r="CS115" s="35"/>
      <c r="CT115" s="22"/>
      <c r="CU115" s="27"/>
      <c r="CV115" s="28"/>
    </row>
    <row r="116" spans="1:100" ht="16.5" x14ac:dyDescent="0.25">
      <c r="A116" s="149"/>
      <c r="B116" s="150"/>
      <c r="C116" s="151"/>
      <c r="D116" s="74" t="s">
        <v>20</v>
      </c>
      <c r="E116" s="16">
        <v>600000</v>
      </c>
      <c r="F116" s="16">
        <f t="shared" si="121"/>
        <v>114000</v>
      </c>
      <c r="G116" s="16">
        <v>714000</v>
      </c>
      <c r="H116" s="32">
        <f t="shared" si="122"/>
        <v>714000</v>
      </c>
      <c r="I116" s="16">
        <v>600000</v>
      </c>
      <c r="J116" s="16">
        <f t="shared" si="123"/>
        <v>114000</v>
      </c>
      <c r="K116" s="32">
        <f t="shared" si="124"/>
        <v>714000</v>
      </c>
      <c r="L116" s="16">
        <v>600000</v>
      </c>
      <c r="M116" s="16">
        <f t="shared" si="125"/>
        <v>114000</v>
      </c>
      <c r="N116" s="24"/>
      <c r="O116" s="30">
        <v>121200</v>
      </c>
      <c r="P116" s="17">
        <f t="shared" si="126"/>
        <v>23028</v>
      </c>
      <c r="Q116" s="60">
        <v>142800</v>
      </c>
      <c r="R116" s="29">
        <f t="shared" si="127"/>
        <v>144228</v>
      </c>
      <c r="S116" s="30">
        <v>123624</v>
      </c>
      <c r="T116" s="17">
        <f t="shared" si="128"/>
        <v>23488.560000000001</v>
      </c>
      <c r="U116" s="29">
        <f t="shared" si="129"/>
        <v>147112.56</v>
      </c>
      <c r="V116" s="30">
        <v>127333</v>
      </c>
      <c r="W116" s="17">
        <f t="shared" si="130"/>
        <v>24193.27</v>
      </c>
      <c r="X116" s="26"/>
      <c r="Y116" s="30">
        <v>400000</v>
      </c>
      <c r="Z116" s="17">
        <f t="shared" si="131"/>
        <v>76000</v>
      </c>
      <c r="AA116" s="17">
        <v>476000</v>
      </c>
      <c r="AB116" s="29">
        <f t="shared" si="106"/>
        <v>476000</v>
      </c>
      <c r="AC116" s="30">
        <v>400000</v>
      </c>
      <c r="AD116" s="17">
        <f t="shared" si="132"/>
        <v>76000</v>
      </c>
      <c r="AE116" s="29">
        <f t="shared" si="107"/>
        <v>476000</v>
      </c>
      <c r="AF116" s="30">
        <v>400000</v>
      </c>
      <c r="AG116" s="17">
        <f t="shared" si="133"/>
        <v>76000</v>
      </c>
      <c r="AH116" s="26"/>
      <c r="AI116" s="29">
        <f t="shared" si="181"/>
        <v>444742.66666666669</v>
      </c>
      <c r="AJ116" s="29">
        <f t="shared" si="182"/>
        <v>445704.1866666667</v>
      </c>
      <c r="AK116" s="26"/>
      <c r="AL116" s="29">
        <f t="shared" si="184"/>
        <v>365975.13689385634</v>
      </c>
      <c r="AM116" s="29">
        <f t="shared" si="185"/>
        <v>368398.88393172692</v>
      </c>
      <c r="AN116" s="26"/>
      <c r="AO116" s="35"/>
      <c r="AP116" s="61">
        <f t="shared" si="134"/>
        <v>714000</v>
      </c>
      <c r="AQ116" s="61">
        <f t="shared" si="135"/>
        <v>142800</v>
      </c>
      <c r="AR116" s="61">
        <f t="shared" si="136"/>
        <v>476000</v>
      </c>
      <c r="AS116" s="35"/>
      <c r="AT116" s="34">
        <f t="shared" si="187"/>
        <v>714000</v>
      </c>
      <c r="AU116" s="34">
        <f t="shared" si="188"/>
        <v>144228</v>
      </c>
      <c r="AV116" s="34">
        <f t="shared" si="189"/>
        <v>476000</v>
      </c>
      <c r="AW116" s="35"/>
      <c r="AX116" s="34">
        <f t="shared" si="190"/>
        <v>714000</v>
      </c>
      <c r="AY116" s="34">
        <f t="shared" si="191"/>
        <v>147112.56</v>
      </c>
      <c r="AZ116" s="34">
        <f t="shared" si="192"/>
        <v>476000</v>
      </c>
      <c r="BA116" s="35"/>
      <c r="BB116" s="22"/>
      <c r="BC116" s="22"/>
      <c r="BD116" s="22"/>
      <c r="BE116" s="35"/>
      <c r="BF116" s="34">
        <f t="shared" si="137"/>
        <v>444266.66666666669</v>
      </c>
      <c r="BG116" s="30">
        <f t="shared" si="138"/>
        <v>234268.52588903662</v>
      </c>
      <c r="BH116" s="62">
        <f t="shared" si="139"/>
        <v>0.52731510929405001</v>
      </c>
      <c r="BI116" s="35"/>
      <c r="BJ116" s="34">
        <f t="shared" si="196"/>
        <v>444742.66666666669</v>
      </c>
      <c r="BK116" s="36">
        <f t="shared" si="197"/>
        <v>233656.1557236521</v>
      </c>
      <c r="BL116" s="37">
        <f t="shared" si="147"/>
        <v>0.52537382454194959</v>
      </c>
      <c r="BM116" s="35"/>
      <c r="BN116" s="34">
        <f t="shared" si="198"/>
        <v>445704.1866666667</v>
      </c>
      <c r="BO116" s="36">
        <f t="shared" si="199"/>
        <v>232420.19366739559</v>
      </c>
      <c r="BP116" s="37">
        <f t="shared" si="148"/>
        <v>0.52146737818556332</v>
      </c>
      <c r="BQ116" s="35"/>
      <c r="BR116" s="22"/>
      <c r="BS116" s="27"/>
      <c r="BT116" s="28"/>
      <c r="BV116" s="34">
        <f t="shared" si="202"/>
        <v>476000</v>
      </c>
      <c r="BW116" s="36">
        <f t="shared" si="203"/>
        <v>235737.60835867209</v>
      </c>
      <c r="BX116" s="37">
        <f t="shared" si="150"/>
        <v>0.49524707638376492</v>
      </c>
      <c r="BY116" s="35"/>
      <c r="BZ116" s="34">
        <f t="shared" si="204"/>
        <v>476000</v>
      </c>
      <c r="CA116" s="36">
        <f t="shared" si="205"/>
        <v>234386.39621342759</v>
      </c>
      <c r="CB116" s="37">
        <f t="shared" si="151"/>
        <v>0.4924083954063605</v>
      </c>
      <c r="CC116" s="35"/>
      <c r="CD116" s="22"/>
      <c r="CE116" s="27"/>
      <c r="CF116" s="28"/>
      <c r="CG116" s="35"/>
      <c r="CH116" s="63">
        <f t="shared" si="140"/>
        <v>364763.28981933126</v>
      </c>
      <c r="CI116" s="63">
        <f t="shared" si="141"/>
        <v>247391.44923046886</v>
      </c>
      <c r="CJ116" s="62">
        <f t="shared" si="142"/>
        <v>0.67822463536010669</v>
      </c>
      <c r="CK116" s="35"/>
      <c r="CL116" s="34">
        <f t="shared" si="208"/>
        <v>365975.13689385634</v>
      </c>
      <c r="CM116" s="36">
        <f t="shared" si="209"/>
        <v>246575.59257571728</v>
      </c>
      <c r="CN116" s="37">
        <f t="shared" si="143"/>
        <v>0.67374957399696667</v>
      </c>
      <c r="CO116" s="35"/>
      <c r="CP116" s="34">
        <f t="shared" si="210"/>
        <v>368398.88393172692</v>
      </c>
      <c r="CQ116" s="36">
        <f t="shared" si="211"/>
        <v>244939.29095865853</v>
      </c>
      <c r="CR116" s="37">
        <f t="shared" si="144"/>
        <v>0.66487522531162613</v>
      </c>
      <c r="CS116" s="35"/>
      <c r="CT116" s="22"/>
      <c r="CU116" s="27"/>
      <c r="CV116" s="28"/>
    </row>
    <row r="117" spans="1:100" ht="16.5" x14ac:dyDescent="0.25">
      <c r="A117" s="149"/>
      <c r="B117" s="150">
        <v>53</v>
      </c>
      <c r="C117" s="151" t="s">
        <v>76</v>
      </c>
      <c r="D117" s="74" t="s">
        <v>19</v>
      </c>
      <c r="E117" s="16">
        <v>173708.92018779344</v>
      </c>
      <c r="F117" s="17">
        <f t="shared" si="121"/>
        <v>33004.694835680755</v>
      </c>
      <c r="G117" s="17">
        <v>220150</v>
      </c>
      <c r="H117" s="29">
        <f t="shared" si="122"/>
        <v>206713.61502347421</v>
      </c>
      <c r="I117" s="16">
        <v>189624.99999999997</v>
      </c>
      <c r="J117" s="29">
        <f t="shared" si="123"/>
        <v>36028.749999999993</v>
      </c>
      <c r="K117" s="29">
        <f t="shared" si="124"/>
        <v>225653.74999999997</v>
      </c>
      <c r="L117" s="16">
        <v>207200.00000000003</v>
      </c>
      <c r="M117" s="17">
        <f t="shared" si="125"/>
        <v>39368.000000000007</v>
      </c>
      <c r="N117" s="26"/>
      <c r="O117" s="30">
        <v>215130</v>
      </c>
      <c r="P117" s="17">
        <f t="shared" si="126"/>
        <v>40874.699999999997</v>
      </c>
      <c r="Q117" s="60">
        <v>253470</v>
      </c>
      <c r="R117" s="29">
        <f t="shared" si="127"/>
        <v>256004.7</v>
      </c>
      <c r="S117" s="30">
        <v>219433</v>
      </c>
      <c r="T117" s="17">
        <f t="shared" si="128"/>
        <v>41692.270000000004</v>
      </c>
      <c r="U117" s="29">
        <f t="shared" si="129"/>
        <v>261125.27000000002</v>
      </c>
      <c r="V117" s="30">
        <v>226016</v>
      </c>
      <c r="W117" s="17">
        <f t="shared" si="130"/>
        <v>42943.040000000001</v>
      </c>
      <c r="X117" s="26"/>
      <c r="Y117" s="30">
        <v>120000</v>
      </c>
      <c r="Z117" s="17">
        <f t="shared" si="131"/>
        <v>22800</v>
      </c>
      <c r="AA117" s="17">
        <v>142800</v>
      </c>
      <c r="AB117" s="29">
        <f t="shared" si="106"/>
        <v>142800</v>
      </c>
      <c r="AC117" s="30">
        <v>120000</v>
      </c>
      <c r="AD117" s="17">
        <f t="shared" si="132"/>
        <v>22800</v>
      </c>
      <c r="AE117" s="29">
        <f t="shared" si="107"/>
        <v>142800</v>
      </c>
      <c r="AF117" s="30">
        <v>120000</v>
      </c>
      <c r="AG117" s="17">
        <f t="shared" si="133"/>
        <v>22800</v>
      </c>
      <c r="AH117" s="26"/>
      <c r="AI117" s="29">
        <f t="shared" si="181"/>
        <v>201839.43834115806</v>
      </c>
      <c r="AJ117" s="29">
        <f t="shared" si="182"/>
        <v>209859.67333333334</v>
      </c>
      <c r="AK117" s="26"/>
      <c r="AL117" s="29">
        <f t="shared" si="184"/>
        <v>196237.38261943514</v>
      </c>
      <c r="AM117" s="29">
        <f t="shared" si="185"/>
        <v>203394.81999124066</v>
      </c>
      <c r="AN117" s="26"/>
      <c r="AO117" s="35"/>
      <c r="AP117" s="61">
        <f t="shared" si="134"/>
        <v>220150</v>
      </c>
      <c r="AQ117" s="61">
        <f t="shared" si="135"/>
        <v>253470</v>
      </c>
      <c r="AR117" s="61">
        <f t="shared" si="136"/>
        <v>142800</v>
      </c>
      <c r="AS117" s="35"/>
      <c r="AT117" s="34">
        <f t="shared" si="187"/>
        <v>206713.61502347421</v>
      </c>
      <c r="AU117" s="34">
        <f t="shared" si="188"/>
        <v>256004.7</v>
      </c>
      <c r="AV117" s="34">
        <f t="shared" si="189"/>
        <v>142800</v>
      </c>
      <c r="AW117" s="35"/>
      <c r="AX117" s="34">
        <f t="shared" si="190"/>
        <v>225653.74999999997</v>
      </c>
      <c r="AY117" s="34">
        <f t="shared" si="191"/>
        <v>261125.27000000002</v>
      </c>
      <c r="AZ117" s="34">
        <f t="shared" si="192"/>
        <v>142800</v>
      </c>
      <c r="BA117" s="35"/>
      <c r="BB117" s="22"/>
      <c r="BC117" s="22"/>
      <c r="BD117" s="22"/>
      <c r="BE117" s="35"/>
      <c r="BF117" s="34">
        <f t="shared" si="137"/>
        <v>205473.33333333334</v>
      </c>
      <c r="BG117" s="30">
        <f t="shared" si="138"/>
        <v>46357.420357718591</v>
      </c>
      <c r="BH117" s="62">
        <f t="shared" si="139"/>
        <v>0.22561283065629889</v>
      </c>
      <c r="BI117" s="35"/>
      <c r="BJ117" s="34">
        <f t="shared" si="196"/>
        <v>201839.43834115806</v>
      </c>
      <c r="BK117" s="36">
        <f t="shared" si="197"/>
        <v>46343.962025060289</v>
      </c>
      <c r="BL117" s="37">
        <f t="shared" si="147"/>
        <v>0.2296080607731758</v>
      </c>
      <c r="BM117" s="35"/>
      <c r="BN117" s="34">
        <f t="shared" si="198"/>
        <v>209859.67333333334</v>
      </c>
      <c r="BO117" s="36">
        <f t="shared" si="199"/>
        <v>49580.285218069097</v>
      </c>
      <c r="BP117" s="37">
        <f t="shared" si="148"/>
        <v>0.23625446676130868</v>
      </c>
      <c r="BQ117" s="35"/>
      <c r="BR117" s="22"/>
      <c r="BS117" s="27"/>
      <c r="BT117" s="28"/>
      <c r="BV117" s="34">
        <f t="shared" si="202"/>
        <v>206713.61502347421</v>
      </c>
      <c r="BW117" s="36">
        <f t="shared" si="203"/>
        <v>46599.575261054175</v>
      </c>
      <c r="BX117" s="37">
        <f t="shared" si="150"/>
        <v>0.22543060482862906</v>
      </c>
      <c r="BY117" s="35"/>
      <c r="BZ117" s="34">
        <f t="shared" si="204"/>
        <v>225653.74999999997</v>
      </c>
      <c r="CA117" s="36">
        <f t="shared" si="205"/>
        <v>52035.156769799716</v>
      </c>
      <c r="CB117" s="37">
        <f t="shared" si="151"/>
        <v>0.23059735000991441</v>
      </c>
      <c r="CC117" s="35"/>
      <c r="CD117" s="22"/>
      <c r="CE117" s="27"/>
      <c r="CF117" s="28"/>
      <c r="CG117" s="35"/>
      <c r="CH117" s="63">
        <f t="shared" si="140"/>
        <v>199736.67718596567</v>
      </c>
      <c r="CI117" s="63">
        <f t="shared" si="141"/>
        <v>46711.022745978844</v>
      </c>
      <c r="CJ117" s="62">
        <f t="shared" si="142"/>
        <v>0.233863021073933</v>
      </c>
      <c r="CK117" s="35"/>
      <c r="CL117" s="34">
        <f t="shared" si="208"/>
        <v>196237.38261943514</v>
      </c>
      <c r="CM117" s="36">
        <f t="shared" si="209"/>
        <v>46681.322223020914</v>
      </c>
      <c r="CN117" s="37">
        <f t="shared" si="143"/>
        <v>0.23788190404857981</v>
      </c>
      <c r="CO117" s="35"/>
      <c r="CP117" s="34">
        <f t="shared" si="210"/>
        <v>203394.81999124066</v>
      </c>
      <c r="CQ117" s="36">
        <f t="shared" si="211"/>
        <v>49999.990110397579</v>
      </c>
      <c r="CR117" s="37">
        <f t="shared" si="144"/>
        <v>0.24582725416778492</v>
      </c>
      <c r="CS117" s="35"/>
      <c r="CT117" s="22"/>
      <c r="CU117" s="27"/>
      <c r="CV117" s="28"/>
    </row>
    <row r="118" spans="1:100" ht="16.5" x14ac:dyDescent="0.25">
      <c r="A118" s="149"/>
      <c r="B118" s="150"/>
      <c r="C118" s="151"/>
      <c r="D118" s="74" t="s">
        <v>20</v>
      </c>
      <c r="E118" s="16">
        <v>85000</v>
      </c>
      <c r="F118" s="16">
        <f t="shared" si="121"/>
        <v>16150</v>
      </c>
      <c r="G118" s="16">
        <v>101150</v>
      </c>
      <c r="H118" s="32">
        <f t="shared" si="122"/>
        <v>101150</v>
      </c>
      <c r="I118" s="16">
        <v>85000</v>
      </c>
      <c r="J118" s="16">
        <f t="shared" si="123"/>
        <v>16150</v>
      </c>
      <c r="K118" s="32">
        <f t="shared" si="124"/>
        <v>101150</v>
      </c>
      <c r="L118" s="16">
        <v>85000</v>
      </c>
      <c r="M118" s="16">
        <f t="shared" si="125"/>
        <v>16150</v>
      </c>
      <c r="N118" s="24"/>
      <c r="O118" s="30">
        <v>55550</v>
      </c>
      <c r="P118" s="17">
        <f t="shared" si="126"/>
        <v>10554.5</v>
      </c>
      <c r="Q118" s="60">
        <v>65450</v>
      </c>
      <c r="R118" s="29">
        <f t="shared" si="127"/>
        <v>66104.5</v>
      </c>
      <c r="S118" s="30">
        <v>56661</v>
      </c>
      <c r="T118" s="17">
        <f t="shared" si="128"/>
        <v>10765.59</v>
      </c>
      <c r="U118" s="29">
        <f t="shared" si="129"/>
        <v>67426.59</v>
      </c>
      <c r="V118" s="30">
        <v>58361</v>
      </c>
      <c r="W118" s="17">
        <f t="shared" si="130"/>
        <v>11088.59</v>
      </c>
      <c r="X118" s="26"/>
      <c r="Y118" s="30">
        <v>220000</v>
      </c>
      <c r="Z118" s="17">
        <f t="shared" si="131"/>
        <v>41800</v>
      </c>
      <c r="AA118" s="17">
        <v>261800</v>
      </c>
      <c r="AB118" s="29">
        <f t="shared" si="106"/>
        <v>261800</v>
      </c>
      <c r="AC118" s="30">
        <v>220000</v>
      </c>
      <c r="AD118" s="17">
        <f t="shared" si="132"/>
        <v>41800</v>
      </c>
      <c r="AE118" s="29">
        <f t="shared" si="107"/>
        <v>261800</v>
      </c>
      <c r="AF118" s="30">
        <v>220000</v>
      </c>
      <c r="AG118" s="17">
        <f t="shared" si="133"/>
        <v>41800</v>
      </c>
      <c r="AH118" s="26"/>
      <c r="AI118" s="29">
        <f t="shared" si="181"/>
        <v>143018.16666666666</v>
      </c>
      <c r="AJ118" s="29">
        <f t="shared" si="182"/>
        <v>143458.86333333331</v>
      </c>
      <c r="AK118" s="26"/>
      <c r="AL118" s="29">
        <f t="shared" si="184"/>
        <v>120518.99958821411</v>
      </c>
      <c r="AM118" s="29">
        <f t="shared" si="185"/>
        <v>121317.16191896223</v>
      </c>
      <c r="AN118" s="26"/>
      <c r="AO118" s="35"/>
      <c r="AP118" s="61">
        <f t="shared" si="134"/>
        <v>101150</v>
      </c>
      <c r="AQ118" s="61">
        <f t="shared" si="135"/>
        <v>65450</v>
      </c>
      <c r="AR118" s="61">
        <f t="shared" si="136"/>
        <v>261800</v>
      </c>
      <c r="AS118" s="35"/>
      <c r="AT118" s="34">
        <f t="shared" si="187"/>
        <v>101150</v>
      </c>
      <c r="AU118" s="34">
        <f t="shared" si="188"/>
        <v>66104.5</v>
      </c>
      <c r="AV118" s="34">
        <f t="shared" si="189"/>
        <v>261800</v>
      </c>
      <c r="AW118" s="35"/>
      <c r="AX118" s="34">
        <f t="shared" si="190"/>
        <v>101150</v>
      </c>
      <c r="AY118" s="34">
        <f t="shared" si="191"/>
        <v>67426.59</v>
      </c>
      <c r="AZ118" s="34">
        <f t="shared" si="192"/>
        <v>261800</v>
      </c>
      <c r="BA118" s="35"/>
      <c r="BB118" s="22"/>
      <c r="BC118" s="22"/>
      <c r="BD118" s="22"/>
      <c r="BE118" s="35"/>
      <c r="BF118" s="34">
        <f t="shared" si="137"/>
        <v>142800</v>
      </c>
      <c r="BG118" s="30">
        <f t="shared" si="138"/>
        <v>85398.565561723575</v>
      </c>
      <c r="BH118" s="62">
        <f t="shared" si="139"/>
        <v>0.59802917060030514</v>
      </c>
      <c r="BI118" s="35"/>
      <c r="BJ118" s="34">
        <f t="shared" si="196"/>
        <v>143018.16666666666</v>
      </c>
      <c r="BK118" s="36">
        <f t="shared" si="197"/>
        <v>85201.289955349595</v>
      </c>
      <c r="BL118" s="37">
        <f t="shared" si="147"/>
        <v>0.59573753419681841</v>
      </c>
      <c r="BM118" s="35"/>
      <c r="BN118" s="34">
        <f t="shared" si="198"/>
        <v>143458.86333333331</v>
      </c>
      <c r="BO118" s="36">
        <f t="shared" si="199"/>
        <v>84804.81734027472</v>
      </c>
      <c r="BP118" s="37">
        <f t="shared" si="148"/>
        <v>0.59114379808814466</v>
      </c>
      <c r="BQ118" s="35"/>
      <c r="BR118" s="22"/>
      <c r="BS118" s="27"/>
      <c r="BT118" s="28"/>
      <c r="BV118" s="34">
        <f t="shared" si="202"/>
        <v>101150</v>
      </c>
      <c r="BW118" s="36">
        <f t="shared" si="203"/>
        <v>94932.624476959099</v>
      </c>
      <c r="BX118" s="37">
        <f t="shared" si="150"/>
        <v>0.9385331139590618</v>
      </c>
      <c r="BY118" s="35"/>
      <c r="BZ118" s="34">
        <f t="shared" si="204"/>
        <v>101150</v>
      </c>
      <c r="CA118" s="36">
        <f t="shared" si="205"/>
        <v>94772.870383227462</v>
      </c>
      <c r="CB118" s="37">
        <f t="shared" si="151"/>
        <v>0.93695373586977226</v>
      </c>
      <c r="CC118" s="35"/>
      <c r="CD118" s="22"/>
      <c r="CE118" s="27"/>
      <c r="CF118" s="28"/>
      <c r="CG118" s="35"/>
      <c r="CH118" s="63">
        <f t="shared" si="140"/>
        <v>120119.92713122908</v>
      </c>
      <c r="CI118" s="63">
        <f t="shared" si="141"/>
        <v>88358.931101121634</v>
      </c>
      <c r="CJ118" s="62">
        <f t="shared" si="142"/>
        <v>0.73558928323849992</v>
      </c>
      <c r="CK118" s="35"/>
      <c r="CL118" s="34">
        <f t="shared" si="208"/>
        <v>120518.99958821411</v>
      </c>
      <c r="CM118" s="36">
        <f t="shared" si="209"/>
        <v>88121.917417176533</v>
      </c>
      <c r="CN118" s="37">
        <f t="shared" si="143"/>
        <v>0.73118693084301223</v>
      </c>
      <c r="CO118" s="35"/>
      <c r="CP118" s="34">
        <f t="shared" si="210"/>
        <v>121317.16191896223</v>
      </c>
      <c r="CQ118" s="36">
        <f t="shared" si="211"/>
        <v>87647.658186859277</v>
      </c>
      <c r="CR118" s="37">
        <f t="shared" si="144"/>
        <v>0.72246710028879835</v>
      </c>
      <c r="CS118" s="35"/>
      <c r="CT118" s="22"/>
      <c r="CU118" s="27"/>
      <c r="CV118" s="28"/>
    </row>
    <row r="119" spans="1:100" ht="16.5" x14ac:dyDescent="0.25">
      <c r="A119" s="172" t="s">
        <v>77</v>
      </c>
      <c r="B119" s="150">
        <v>54</v>
      </c>
      <c r="C119" s="151" t="s">
        <v>78</v>
      </c>
      <c r="D119" s="74" t="s">
        <v>19</v>
      </c>
      <c r="E119" s="16" t="s">
        <v>94</v>
      </c>
      <c r="F119" s="16" t="s">
        <v>94</v>
      </c>
      <c r="G119" s="24"/>
      <c r="H119" s="24"/>
      <c r="I119" s="23" t="s">
        <v>94</v>
      </c>
      <c r="J119" s="23" t="s">
        <v>94</v>
      </c>
      <c r="K119" s="24"/>
      <c r="L119" s="23" t="s">
        <v>94</v>
      </c>
      <c r="M119" s="23" t="s">
        <v>94</v>
      </c>
      <c r="N119" s="24"/>
      <c r="O119" s="4">
        <v>348450</v>
      </c>
      <c r="P119" s="17">
        <f t="shared" si="126"/>
        <v>66205.5</v>
      </c>
      <c r="Q119" s="60">
        <v>410550</v>
      </c>
      <c r="R119" s="29">
        <f t="shared" si="127"/>
        <v>414655.5</v>
      </c>
      <c r="S119" s="4">
        <v>355419</v>
      </c>
      <c r="T119" s="17">
        <f t="shared" si="128"/>
        <v>67529.61</v>
      </c>
      <c r="U119" s="29">
        <f t="shared" si="129"/>
        <v>422948.61</v>
      </c>
      <c r="V119" s="4">
        <v>366082</v>
      </c>
      <c r="W119" s="17">
        <f t="shared" si="130"/>
        <v>69555.58</v>
      </c>
      <c r="X119" s="26"/>
      <c r="Y119" s="4">
        <v>0</v>
      </c>
      <c r="Z119" s="17">
        <f t="shared" si="131"/>
        <v>0</v>
      </c>
      <c r="AA119" s="26"/>
      <c r="AB119" s="26"/>
      <c r="AC119" s="41"/>
      <c r="AD119" s="25"/>
      <c r="AE119" s="26"/>
      <c r="AF119" s="41"/>
      <c r="AG119" s="25"/>
      <c r="AH119" s="26"/>
      <c r="AI119" s="29">
        <f t="shared" si="181"/>
        <v>414655.5</v>
      </c>
      <c r="AJ119" s="29">
        <f t="shared" si="182"/>
        <v>422948.61</v>
      </c>
      <c r="AK119" s="26"/>
      <c r="AL119" s="29">
        <f t="shared" si="184"/>
        <v>414655.5</v>
      </c>
      <c r="AM119" s="29">
        <f t="shared" si="185"/>
        <v>422948.61</v>
      </c>
      <c r="AN119" s="26"/>
      <c r="AP119" s="22"/>
      <c r="AQ119" s="61">
        <f t="shared" si="135"/>
        <v>410550</v>
      </c>
      <c r="AR119" s="22"/>
      <c r="AT119" s="34"/>
      <c r="AU119" s="34">
        <f t="shared" si="188"/>
        <v>414655.5</v>
      </c>
      <c r="AV119" s="34"/>
      <c r="AW119" s="35"/>
      <c r="AX119" s="34"/>
      <c r="AY119" s="34">
        <f t="shared" si="191"/>
        <v>422948.61</v>
      </c>
      <c r="AZ119" s="34"/>
      <c r="BA119" s="35"/>
      <c r="BB119" s="22"/>
      <c r="BC119" s="22"/>
      <c r="BD119" s="22"/>
      <c r="BE119" s="35"/>
      <c r="BF119" s="34">
        <f t="shared" si="137"/>
        <v>410550</v>
      </c>
      <c r="BG119" s="30">
        <f t="shared" si="138"/>
        <v>0</v>
      </c>
      <c r="BH119" s="62">
        <f t="shared" si="139"/>
        <v>0</v>
      </c>
      <c r="BI119" s="35"/>
      <c r="BJ119" s="34">
        <f t="shared" si="196"/>
        <v>414655.5</v>
      </c>
      <c r="BK119" s="36">
        <f t="shared" si="197"/>
        <v>0</v>
      </c>
      <c r="BL119" s="37">
        <f t="shared" si="147"/>
        <v>0</v>
      </c>
      <c r="BM119" s="35"/>
      <c r="BN119" s="34">
        <f t="shared" si="198"/>
        <v>422948.61</v>
      </c>
      <c r="BO119" s="36">
        <f t="shared" si="199"/>
        <v>0</v>
      </c>
      <c r="BP119" s="37">
        <f t="shared" si="148"/>
        <v>0</v>
      </c>
      <c r="BQ119" s="35"/>
      <c r="BR119" s="22"/>
      <c r="BS119" s="27"/>
      <c r="BT119" s="28"/>
      <c r="BV119" s="34">
        <f t="shared" si="202"/>
        <v>414655.5</v>
      </c>
      <c r="BW119" s="36">
        <f t="shared" si="203"/>
        <v>338564.79801287671</v>
      </c>
      <c r="BX119" s="37">
        <f t="shared" si="150"/>
        <v>0.81649658092772603</v>
      </c>
      <c r="BY119" s="35"/>
      <c r="BZ119" s="34">
        <f t="shared" si="204"/>
        <v>422948.61</v>
      </c>
      <c r="CA119" s="36">
        <f t="shared" si="205"/>
        <v>345336.09397313424</v>
      </c>
      <c r="CB119" s="37">
        <f t="shared" si="151"/>
        <v>0.81649658092772603</v>
      </c>
      <c r="CC119" s="35"/>
      <c r="CD119" s="22"/>
      <c r="CE119" s="27"/>
      <c r="CF119" s="28"/>
      <c r="CG119" s="35"/>
      <c r="CH119" s="63">
        <f t="shared" si="140"/>
        <v>410550</v>
      </c>
      <c r="CI119" s="27"/>
      <c r="CJ119" s="62">
        <f t="shared" si="142"/>
        <v>0</v>
      </c>
      <c r="CK119" s="35"/>
      <c r="CL119" s="34">
        <f t="shared" si="208"/>
        <v>414655.5</v>
      </c>
      <c r="CM119" s="36">
        <f t="shared" si="209"/>
        <v>338564.79801287671</v>
      </c>
      <c r="CN119" s="37">
        <f t="shared" si="143"/>
        <v>0.81649658092772603</v>
      </c>
      <c r="CO119" s="35"/>
      <c r="CP119" s="34">
        <f t="shared" si="210"/>
        <v>422948.61</v>
      </c>
      <c r="CQ119" s="36">
        <f t="shared" si="211"/>
        <v>345336.09397313424</v>
      </c>
      <c r="CR119" s="37">
        <f t="shared" si="144"/>
        <v>0.81649658092772603</v>
      </c>
      <c r="CS119" s="35"/>
      <c r="CT119" s="22"/>
      <c r="CU119" s="27"/>
      <c r="CV119" s="28"/>
    </row>
    <row r="120" spans="1:100" ht="16.5" x14ac:dyDescent="0.25">
      <c r="A120" s="172"/>
      <c r="B120" s="150"/>
      <c r="C120" s="151"/>
      <c r="D120" s="74" t="s">
        <v>20</v>
      </c>
      <c r="E120" s="16">
        <v>220000</v>
      </c>
      <c r="F120" s="16">
        <f t="shared" ref="F120:F121" si="214">E120*19%</f>
        <v>41800</v>
      </c>
      <c r="G120" s="16">
        <v>261800</v>
      </c>
      <c r="H120" s="32">
        <f t="shared" ref="H120:H121" si="215">E120+F120</f>
        <v>261800</v>
      </c>
      <c r="I120" s="16">
        <v>220000</v>
      </c>
      <c r="J120" s="16">
        <f t="shared" ref="J120:J121" si="216">I120*19%</f>
        <v>41800</v>
      </c>
      <c r="K120" s="32">
        <f t="shared" ref="K120:K121" si="217">I120+J120</f>
        <v>261800</v>
      </c>
      <c r="L120" s="16">
        <v>220000</v>
      </c>
      <c r="M120" s="16">
        <f t="shared" ref="M120:M121" si="218">L120*19%</f>
        <v>41800</v>
      </c>
      <c r="N120" s="24"/>
      <c r="O120" s="4">
        <v>215130</v>
      </c>
      <c r="P120" s="17">
        <f t="shared" si="126"/>
        <v>40874.699999999997</v>
      </c>
      <c r="Q120" s="60">
        <v>253470</v>
      </c>
      <c r="R120" s="29">
        <f t="shared" si="127"/>
        <v>256004.7</v>
      </c>
      <c r="S120" s="4">
        <v>219433</v>
      </c>
      <c r="T120" s="17">
        <f t="shared" si="128"/>
        <v>41692.270000000004</v>
      </c>
      <c r="U120" s="29">
        <f t="shared" si="129"/>
        <v>261125.27000000002</v>
      </c>
      <c r="V120" s="4">
        <v>226016</v>
      </c>
      <c r="W120" s="17">
        <f t="shared" si="130"/>
        <v>42943.040000000001</v>
      </c>
      <c r="X120" s="26"/>
      <c r="Y120" s="4">
        <v>80000</v>
      </c>
      <c r="Z120" s="17">
        <f t="shared" si="131"/>
        <v>15200</v>
      </c>
      <c r="AA120" s="17">
        <v>95200</v>
      </c>
      <c r="AB120" s="15">
        <f t="shared" si="106"/>
        <v>95200</v>
      </c>
      <c r="AC120" s="4">
        <v>80000</v>
      </c>
      <c r="AD120" s="17">
        <f t="shared" si="132"/>
        <v>15200</v>
      </c>
      <c r="AE120" s="15">
        <f t="shared" si="107"/>
        <v>95200</v>
      </c>
      <c r="AF120" s="4">
        <v>80000</v>
      </c>
      <c r="AG120" s="17">
        <f t="shared" si="133"/>
        <v>15200</v>
      </c>
      <c r="AH120" s="26"/>
      <c r="AI120" s="29">
        <f t="shared" si="181"/>
        <v>204334.9</v>
      </c>
      <c r="AJ120" s="29">
        <f t="shared" si="182"/>
        <v>206041.75666666668</v>
      </c>
      <c r="AK120" s="26"/>
      <c r="AL120" s="29">
        <f t="shared" si="184"/>
        <v>185474.77079832111</v>
      </c>
      <c r="AM120" s="29">
        <f t="shared" si="185"/>
        <v>186703.22978196933</v>
      </c>
      <c r="AN120" s="26"/>
      <c r="AP120" s="61">
        <f t="shared" si="134"/>
        <v>261800</v>
      </c>
      <c r="AQ120" s="61">
        <f t="shared" si="135"/>
        <v>253470</v>
      </c>
      <c r="AR120" s="61">
        <f t="shared" si="136"/>
        <v>95200</v>
      </c>
      <c r="AT120" s="34">
        <f>+H120</f>
        <v>261800</v>
      </c>
      <c r="AU120" s="34">
        <f t="shared" si="188"/>
        <v>256004.7</v>
      </c>
      <c r="AV120" s="34">
        <f>+AB120</f>
        <v>95200</v>
      </c>
      <c r="AW120" s="35"/>
      <c r="AX120" s="34">
        <f>+K120</f>
        <v>261800</v>
      </c>
      <c r="AY120" s="34">
        <f t="shared" si="191"/>
        <v>261125.27000000002</v>
      </c>
      <c r="AZ120" s="34">
        <f>+AE120</f>
        <v>95200</v>
      </c>
      <c r="BA120" s="35"/>
      <c r="BB120" s="22"/>
      <c r="BC120" s="22"/>
      <c r="BD120" s="22"/>
      <c r="BE120" s="35"/>
      <c r="BF120" s="34">
        <f t="shared" si="137"/>
        <v>203490</v>
      </c>
      <c r="BG120" s="30">
        <f t="shared" si="138"/>
        <v>76648.071513030693</v>
      </c>
      <c r="BH120" s="62">
        <f t="shared" si="139"/>
        <v>0.37666750952396033</v>
      </c>
      <c r="BI120" s="35"/>
      <c r="BJ120" s="34">
        <f t="shared" si="196"/>
        <v>204334.9</v>
      </c>
      <c r="BK120" s="36">
        <f t="shared" si="197"/>
        <v>77206.287196618083</v>
      </c>
      <c r="BL120" s="37">
        <f t="shared" si="147"/>
        <v>0.37784190168501847</v>
      </c>
      <c r="BM120" s="35"/>
      <c r="BN120" s="34">
        <f t="shared" si="198"/>
        <v>206041.75666666668</v>
      </c>
      <c r="BO120" s="36">
        <f t="shared" si="199"/>
        <v>78377.441826321578</v>
      </c>
      <c r="BP120" s="37">
        <f t="shared" si="148"/>
        <v>0.38039591146138502</v>
      </c>
      <c r="BQ120" s="35"/>
      <c r="BR120" s="22"/>
      <c r="BS120" s="27"/>
      <c r="BT120" s="28"/>
      <c r="BV120" s="34">
        <f t="shared" si="202"/>
        <v>256004.7</v>
      </c>
      <c r="BW120" s="36">
        <f t="shared" si="203"/>
        <v>92900.909655001044</v>
      </c>
      <c r="BX120" s="37">
        <f t="shared" si="150"/>
        <v>0.36288751595185964</v>
      </c>
      <c r="BY120" s="35"/>
      <c r="BZ120" s="34">
        <f t="shared" si="204"/>
        <v>261125.27000000002</v>
      </c>
      <c r="CA120" s="36">
        <f t="shared" si="205"/>
        <v>95797.791354404064</v>
      </c>
      <c r="CB120" s="37">
        <f t="shared" si="151"/>
        <v>0.36686526491443766</v>
      </c>
      <c r="CC120" s="35"/>
      <c r="CD120" s="22"/>
      <c r="CE120" s="27"/>
      <c r="CF120" s="28"/>
      <c r="CG120" s="35"/>
      <c r="CH120" s="63">
        <f t="shared" si="140"/>
        <v>184860.61143138207</v>
      </c>
      <c r="CI120" s="63">
        <f t="shared" si="141"/>
        <v>78879.534640534097</v>
      </c>
      <c r="CJ120" s="62">
        <f t="shared" si="142"/>
        <v>0.42669735878166337</v>
      </c>
      <c r="CK120" s="35"/>
      <c r="CL120" s="34">
        <f t="shared" si="208"/>
        <v>185474.77079832111</v>
      </c>
      <c r="CM120" s="36">
        <f t="shared" si="209"/>
        <v>79476.507574192568</v>
      </c>
      <c r="CN120" s="37">
        <f t="shared" si="143"/>
        <v>0.42850306395910087</v>
      </c>
      <c r="CO120" s="35"/>
      <c r="CP120" s="34">
        <f t="shared" si="210"/>
        <v>186703.22978196933</v>
      </c>
      <c r="CQ120" s="36">
        <f t="shared" si="211"/>
        <v>80727.950607633946</v>
      </c>
      <c r="CR120" s="37">
        <f t="shared" si="144"/>
        <v>0.43238647077454129</v>
      </c>
      <c r="CS120" s="35"/>
      <c r="CT120" s="22"/>
      <c r="CU120" s="27"/>
      <c r="CV120" s="28"/>
    </row>
    <row r="121" spans="1:100" ht="49.5" x14ac:dyDescent="0.25">
      <c r="A121" s="172"/>
      <c r="B121" s="73">
        <v>55</v>
      </c>
      <c r="C121" s="74" t="s">
        <v>79</v>
      </c>
      <c r="D121" s="74" t="s">
        <v>80</v>
      </c>
      <c r="E121" s="16">
        <v>307247.88732394367</v>
      </c>
      <c r="F121" s="17">
        <f t="shared" si="214"/>
        <v>58377.0985915493</v>
      </c>
      <c r="G121" s="17">
        <v>389391</v>
      </c>
      <c r="H121" s="29">
        <f t="shared" si="215"/>
        <v>365624.98591549299</v>
      </c>
      <c r="I121" s="16">
        <v>335399.47499999998</v>
      </c>
      <c r="J121" s="29">
        <f t="shared" si="216"/>
        <v>63725.900249999999</v>
      </c>
      <c r="K121" s="29">
        <f t="shared" si="217"/>
        <v>399125.37524999998</v>
      </c>
      <c r="L121" s="16">
        <v>366485.28</v>
      </c>
      <c r="M121" s="17">
        <f t="shared" si="218"/>
        <v>69632.203200000004</v>
      </c>
      <c r="N121" s="26"/>
      <c r="O121" s="4">
        <v>291890</v>
      </c>
      <c r="P121" s="17">
        <f t="shared" si="126"/>
        <v>55459.1</v>
      </c>
      <c r="Q121" s="60">
        <v>343910</v>
      </c>
      <c r="R121" s="29">
        <f t="shared" si="127"/>
        <v>347349.1</v>
      </c>
      <c r="S121" s="4">
        <v>297728</v>
      </c>
      <c r="T121" s="17">
        <f t="shared" si="128"/>
        <v>56568.32</v>
      </c>
      <c r="U121" s="29">
        <f t="shared" si="129"/>
        <v>354296.32000000001</v>
      </c>
      <c r="V121" s="4">
        <v>306660</v>
      </c>
      <c r="W121" s="17">
        <f t="shared" si="130"/>
        <v>58265.4</v>
      </c>
      <c r="X121" s="26"/>
      <c r="Y121" s="4">
        <v>380000</v>
      </c>
      <c r="Z121" s="17">
        <f t="shared" si="131"/>
        <v>72200</v>
      </c>
      <c r="AA121" s="17">
        <v>452200</v>
      </c>
      <c r="AB121" s="15">
        <f t="shared" si="106"/>
        <v>452200</v>
      </c>
      <c r="AC121" s="4">
        <v>380000</v>
      </c>
      <c r="AD121" s="17">
        <f t="shared" si="132"/>
        <v>72200</v>
      </c>
      <c r="AE121" s="15">
        <f t="shared" si="107"/>
        <v>452200</v>
      </c>
      <c r="AF121" s="4">
        <v>380000</v>
      </c>
      <c r="AG121" s="17">
        <f t="shared" si="133"/>
        <v>72200</v>
      </c>
      <c r="AH121" s="26"/>
      <c r="AI121" s="29">
        <f t="shared" si="181"/>
        <v>388391.36197183095</v>
      </c>
      <c r="AJ121" s="29">
        <f t="shared" si="182"/>
        <v>401873.89841666661</v>
      </c>
      <c r="AK121" s="26"/>
      <c r="AL121" s="29">
        <f t="shared" si="184"/>
        <v>385813.60148789483</v>
      </c>
      <c r="AM121" s="29">
        <f t="shared" si="185"/>
        <v>399885.36774557811</v>
      </c>
      <c r="AN121" s="26"/>
      <c r="AP121" s="61">
        <f t="shared" si="134"/>
        <v>389391</v>
      </c>
      <c r="AQ121" s="61">
        <f t="shared" si="135"/>
        <v>343910</v>
      </c>
      <c r="AR121" s="61">
        <f t="shared" si="136"/>
        <v>452200</v>
      </c>
      <c r="AT121" s="34">
        <f>+H121</f>
        <v>365624.98591549299</v>
      </c>
      <c r="AU121" s="34">
        <f t="shared" si="188"/>
        <v>347349.1</v>
      </c>
      <c r="AV121" s="34">
        <f>+AB121</f>
        <v>452200</v>
      </c>
      <c r="AW121" s="35"/>
      <c r="AX121" s="34">
        <f>+K121</f>
        <v>399125.37524999998</v>
      </c>
      <c r="AY121" s="34">
        <f t="shared" si="191"/>
        <v>354296.32000000001</v>
      </c>
      <c r="AZ121" s="34">
        <f>+AE121</f>
        <v>452200</v>
      </c>
      <c r="BA121" s="35"/>
      <c r="BB121" s="22"/>
      <c r="BC121" s="22"/>
      <c r="BD121" s="22"/>
      <c r="BE121" s="35"/>
      <c r="BF121" s="34">
        <f t="shared" si="137"/>
        <v>395167</v>
      </c>
      <c r="BG121" s="30">
        <f t="shared" si="138"/>
        <v>44397.46732266005</v>
      </c>
      <c r="BH121" s="62">
        <f t="shared" si="139"/>
        <v>0.11235115108969132</v>
      </c>
      <c r="BI121" s="35"/>
      <c r="BJ121" s="34">
        <f t="shared" si="196"/>
        <v>388391.36197183095</v>
      </c>
      <c r="BK121" s="36">
        <f t="shared" si="197"/>
        <v>45732.254968504596</v>
      </c>
      <c r="BL121" s="37">
        <f t="shared" si="147"/>
        <v>0.11774786837772526</v>
      </c>
      <c r="BM121" s="35"/>
      <c r="BN121" s="34">
        <f t="shared" si="198"/>
        <v>401873.89841666661</v>
      </c>
      <c r="BO121" s="36">
        <f t="shared" si="199"/>
        <v>40016.233573254387</v>
      </c>
      <c r="BP121" s="37">
        <f t="shared" si="148"/>
        <v>9.9574104541034866E-2</v>
      </c>
      <c r="BQ121" s="35"/>
      <c r="BR121" s="22"/>
      <c r="BS121" s="27"/>
      <c r="BT121" s="28"/>
      <c r="BV121" s="34">
        <f t="shared" si="202"/>
        <v>365624.98591549299</v>
      </c>
      <c r="BW121" s="36">
        <f t="shared" si="203"/>
        <v>51085.683153334663</v>
      </c>
      <c r="BX121" s="37">
        <f t="shared" si="150"/>
        <v>0.13972153195553794</v>
      </c>
      <c r="BY121" s="35"/>
      <c r="BZ121" s="34">
        <f t="shared" si="204"/>
        <v>399125.37524999998</v>
      </c>
      <c r="CA121" s="36">
        <f t="shared" si="205"/>
        <v>40110.51394568455</v>
      </c>
      <c r="CB121" s="37">
        <f t="shared" si="151"/>
        <v>0.10049602564247023</v>
      </c>
      <c r="CC121" s="35"/>
      <c r="CD121" s="22"/>
      <c r="CE121" s="27"/>
      <c r="CF121" s="28"/>
      <c r="CG121" s="35"/>
      <c r="CH121" s="63">
        <f t="shared" si="140"/>
        <v>392693.54020595201</v>
      </c>
      <c r="CI121" s="63">
        <f t="shared" si="141"/>
        <v>44466.314306668573</v>
      </c>
      <c r="CJ121" s="62">
        <f t="shared" si="142"/>
        <v>0.11323413744811736</v>
      </c>
      <c r="CK121" s="35"/>
      <c r="CL121" s="34">
        <f t="shared" si="208"/>
        <v>385813.60148789483</v>
      </c>
      <c r="CM121" s="36">
        <f t="shared" si="209"/>
        <v>45804.846835426091</v>
      </c>
      <c r="CN121" s="37">
        <f t="shared" si="143"/>
        <v>0.1187227372461187</v>
      </c>
      <c r="CO121" s="35"/>
      <c r="CP121" s="34">
        <f t="shared" si="210"/>
        <v>399885.36774557811</v>
      </c>
      <c r="CQ121" s="36">
        <f t="shared" si="211"/>
        <v>40065.611234812219</v>
      </c>
      <c r="CR121" s="37">
        <f t="shared" si="144"/>
        <v>0.10019274138658518</v>
      </c>
      <c r="CS121" s="35"/>
      <c r="CT121" s="22"/>
      <c r="CU121" s="27"/>
      <c r="CV121" s="28"/>
    </row>
    <row r="122" spans="1:100" ht="16.5" x14ac:dyDescent="0.25">
      <c r="A122" s="172"/>
      <c r="B122" s="150">
        <v>56</v>
      </c>
      <c r="C122" s="151" t="s">
        <v>81</v>
      </c>
      <c r="D122" s="74" t="s">
        <v>19</v>
      </c>
      <c r="E122" s="16" t="s">
        <v>94</v>
      </c>
      <c r="F122" s="16" t="s">
        <v>94</v>
      </c>
      <c r="G122" s="24"/>
      <c r="H122" s="24"/>
      <c r="I122" s="23" t="s">
        <v>94</v>
      </c>
      <c r="J122" s="23" t="s">
        <v>94</v>
      </c>
      <c r="K122" s="24"/>
      <c r="L122" s="23" t="s">
        <v>94</v>
      </c>
      <c r="M122" s="23" t="s">
        <v>94</v>
      </c>
      <c r="N122" s="24"/>
      <c r="O122" s="41" t="s">
        <v>94</v>
      </c>
      <c r="P122" s="25" t="e">
        <f t="shared" si="126"/>
        <v>#VALUE!</v>
      </c>
      <c r="Q122" s="26"/>
      <c r="R122" s="26"/>
      <c r="S122" s="41"/>
      <c r="T122" s="25"/>
      <c r="U122" s="26"/>
      <c r="V122" s="41"/>
      <c r="W122" s="25"/>
      <c r="X122" s="26"/>
      <c r="Y122" s="41"/>
      <c r="Z122" s="25"/>
      <c r="AA122" s="25"/>
      <c r="AB122" s="26"/>
      <c r="AC122" s="41"/>
      <c r="AD122" s="25"/>
      <c r="AE122" s="26"/>
      <c r="AF122" s="41"/>
      <c r="AG122" s="25"/>
      <c r="AH122" s="26"/>
      <c r="AI122" s="26"/>
      <c r="AJ122" s="26"/>
      <c r="AK122" s="26"/>
      <c r="AL122" s="26"/>
      <c r="AM122" s="26"/>
      <c r="AN122" s="26"/>
      <c r="AP122" s="22"/>
      <c r="AQ122" s="22"/>
      <c r="AR122" s="22"/>
      <c r="AT122" s="34"/>
      <c r="AU122" s="34"/>
      <c r="AV122" s="34"/>
      <c r="AW122" s="35"/>
      <c r="AX122" s="34"/>
      <c r="AY122" s="34"/>
      <c r="AZ122" s="34"/>
      <c r="BA122" s="35"/>
      <c r="BB122" s="22"/>
      <c r="BC122" s="22"/>
      <c r="BD122" s="22"/>
      <c r="BE122" s="35"/>
      <c r="BF122" s="22"/>
      <c r="BG122" s="27"/>
      <c r="BH122" s="28"/>
      <c r="BI122" s="35"/>
      <c r="BJ122" s="34"/>
      <c r="BK122" s="36"/>
      <c r="BL122" s="37"/>
      <c r="BM122" s="35"/>
      <c r="BN122" s="34"/>
      <c r="BO122" s="36"/>
      <c r="BP122" s="37"/>
      <c r="BQ122" s="35"/>
      <c r="BR122" s="22"/>
      <c r="BS122" s="27"/>
      <c r="BT122" s="28"/>
      <c r="BV122" s="34"/>
      <c r="BW122" s="36"/>
      <c r="BX122" s="37"/>
      <c r="BY122" s="35"/>
      <c r="BZ122" s="34"/>
      <c r="CA122" s="36"/>
      <c r="CB122" s="37"/>
      <c r="CC122" s="35"/>
      <c r="CD122" s="22"/>
      <c r="CE122" s="27"/>
      <c r="CF122" s="28"/>
      <c r="CG122" s="35"/>
      <c r="CH122" s="22"/>
      <c r="CI122" s="27"/>
      <c r="CJ122" s="28"/>
      <c r="CK122" s="35"/>
      <c r="CL122" s="34"/>
      <c r="CM122" s="36"/>
      <c r="CN122" s="37"/>
      <c r="CO122" s="35"/>
      <c r="CP122" s="34"/>
      <c r="CQ122" s="36"/>
      <c r="CR122" s="37"/>
      <c r="CS122" s="35"/>
      <c r="CT122" s="22"/>
      <c r="CU122" s="27"/>
      <c r="CV122" s="28"/>
    </row>
    <row r="123" spans="1:100" ht="16.5" x14ac:dyDescent="0.25">
      <c r="A123" s="172"/>
      <c r="B123" s="150"/>
      <c r="C123" s="151"/>
      <c r="D123" s="74" t="s">
        <v>20</v>
      </c>
      <c r="E123" s="16">
        <v>399061.03286384977</v>
      </c>
      <c r="F123" s="17">
        <f t="shared" ref="F123" si="219">E123*19%</f>
        <v>75821.596244131462</v>
      </c>
      <c r="G123" s="17">
        <v>505750</v>
      </c>
      <c r="H123" s="29">
        <f t="shared" ref="H123" si="220">E123+F123</f>
        <v>474882.62910798122</v>
      </c>
      <c r="I123" s="16">
        <v>435624.99999999994</v>
      </c>
      <c r="J123" s="29">
        <f t="shared" ref="J123" si="221">I123*19%</f>
        <v>82768.749999999985</v>
      </c>
      <c r="K123" s="29">
        <f t="shared" ref="K123" si="222">I123+J123</f>
        <v>518393.74999999994</v>
      </c>
      <c r="L123" s="16">
        <v>476000.00000000006</v>
      </c>
      <c r="M123" s="17">
        <f t="shared" ref="M123" si="223">L123*19%</f>
        <v>90440.000000000015</v>
      </c>
      <c r="N123" s="26"/>
      <c r="O123" s="4">
        <v>289870</v>
      </c>
      <c r="P123" s="17">
        <f t="shared" si="126"/>
        <v>55075.3</v>
      </c>
      <c r="Q123" s="60">
        <v>341530</v>
      </c>
      <c r="R123" s="29">
        <f t="shared" si="127"/>
        <v>344945.3</v>
      </c>
      <c r="S123" s="4">
        <v>295667</v>
      </c>
      <c r="T123" s="17">
        <f t="shared" si="128"/>
        <v>56176.73</v>
      </c>
      <c r="U123" s="29">
        <f t="shared" si="129"/>
        <v>351843.73</v>
      </c>
      <c r="V123" s="4">
        <v>304537</v>
      </c>
      <c r="W123" s="17">
        <f t="shared" si="130"/>
        <v>57862.03</v>
      </c>
      <c r="X123" s="26"/>
      <c r="Y123" s="4">
        <v>250000</v>
      </c>
      <c r="Z123" s="17">
        <f t="shared" si="131"/>
        <v>47500</v>
      </c>
      <c r="AA123" s="17">
        <v>297500</v>
      </c>
      <c r="AB123" s="15">
        <f t="shared" si="106"/>
        <v>297500</v>
      </c>
      <c r="AC123" s="4">
        <v>250000</v>
      </c>
      <c r="AD123" s="17">
        <f t="shared" si="132"/>
        <v>47500</v>
      </c>
      <c r="AE123" s="15">
        <f t="shared" si="107"/>
        <v>297500</v>
      </c>
      <c r="AF123" s="4">
        <v>250000</v>
      </c>
      <c r="AG123" s="17">
        <f t="shared" si="133"/>
        <v>47500</v>
      </c>
      <c r="AH123" s="26"/>
      <c r="AI123" s="29">
        <f>+AVERAGE(H123,R123,AB123)</f>
        <v>372442.64303599374</v>
      </c>
      <c r="AJ123" s="29">
        <f>+AVERAGE(K123,U123,AE123)</f>
        <v>389245.82666666666</v>
      </c>
      <c r="AK123" s="26"/>
      <c r="AL123" s="29">
        <f>+GEOMEAN(H123,R123,AB123)</f>
        <v>365264.80555248342</v>
      </c>
      <c r="AM123" s="29">
        <f>+GEOMEAN(K123,U123,AE123)</f>
        <v>378586.84078152536</v>
      </c>
      <c r="AN123" s="26"/>
      <c r="AP123" s="61">
        <f t="shared" si="134"/>
        <v>505750</v>
      </c>
      <c r="AQ123" s="61">
        <f t="shared" si="135"/>
        <v>341530</v>
      </c>
      <c r="AR123" s="61">
        <f t="shared" si="136"/>
        <v>297500</v>
      </c>
      <c r="AT123" s="34">
        <f>+H123</f>
        <v>474882.62910798122</v>
      </c>
      <c r="AU123" s="34">
        <f>+R123</f>
        <v>344945.3</v>
      </c>
      <c r="AV123" s="34">
        <f>+AB123</f>
        <v>297500</v>
      </c>
      <c r="AW123" s="35"/>
      <c r="AX123" s="34">
        <f>+K123</f>
        <v>518393.74999999994</v>
      </c>
      <c r="AY123" s="34">
        <f>+U123</f>
        <v>351843.73</v>
      </c>
      <c r="AZ123" s="34">
        <f>+AE123</f>
        <v>297500</v>
      </c>
      <c r="BA123" s="35"/>
      <c r="BB123" s="22"/>
      <c r="BC123" s="22"/>
      <c r="BD123" s="22"/>
      <c r="BE123" s="35"/>
      <c r="BF123" s="34">
        <f t="shared" si="137"/>
        <v>381593.33333333331</v>
      </c>
      <c r="BG123" s="30">
        <f t="shared" si="138"/>
        <v>89613.312379107796</v>
      </c>
      <c r="BH123" s="62">
        <f t="shared" si="139"/>
        <v>0.23483982698625361</v>
      </c>
      <c r="BI123" s="35"/>
      <c r="BJ123" s="34">
        <f t="shared" si="196"/>
        <v>372442.64303599374</v>
      </c>
      <c r="BK123" s="36">
        <f t="shared" si="197"/>
        <v>74981.007296711425</v>
      </c>
      <c r="BL123" s="37">
        <f t="shared" si="147"/>
        <v>0.2013222940464019</v>
      </c>
      <c r="BM123" s="35"/>
      <c r="BN123" s="34">
        <f t="shared" si="198"/>
        <v>389245.82666666666</v>
      </c>
      <c r="BO123" s="36">
        <f t="shared" si="199"/>
        <v>93977.656293265172</v>
      </c>
      <c r="BP123" s="37">
        <f t="shared" si="148"/>
        <v>0.24143523155546529</v>
      </c>
      <c r="BQ123" s="35"/>
      <c r="BR123" s="22"/>
      <c r="BS123" s="27"/>
      <c r="BT123" s="28"/>
      <c r="BV123" s="34">
        <f t="shared" si="202"/>
        <v>344945.3</v>
      </c>
      <c r="BW123" s="36">
        <f t="shared" si="203"/>
        <v>79863.980174222525</v>
      </c>
      <c r="BX123" s="37">
        <f t="shared" si="150"/>
        <v>0.23152650630178909</v>
      </c>
      <c r="BY123" s="35"/>
      <c r="BZ123" s="34">
        <f t="shared" si="204"/>
        <v>351843.73</v>
      </c>
      <c r="CA123" s="36">
        <f t="shared" si="205"/>
        <v>101147.00547934062</v>
      </c>
      <c r="CB123" s="37">
        <f t="shared" si="151"/>
        <v>0.28747707250415011</v>
      </c>
      <c r="CC123" s="35"/>
      <c r="CD123" s="22"/>
      <c r="CE123" s="27"/>
      <c r="CF123" s="28"/>
      <c r="CG123" s="35"/>
      <c r="CH123" s="63">
        <f t="shared" si="140"/>
        <v>371778.18813205749</v>
      </c>
      <c r="CI123" s="63">
        <f t="shared" si="141"/>
        <v>90149.225348184118</v>
      </c>
      <c r="CJ123" s="62">
        <f t="shared" si="142"/>
        <v>0.24248121117896959</v>
      </c>
      <c r="CK123" s="35"/>
      <c r="CL123" s="34">
        <f>+GEOMEAN(AT123:AV123)</f>
        <v>365264.80555248342</v>
      </c>
      <c r="CM123" s="36">
        <f>+SQRT(((AT123-CL123)^2+(AU123-CL123)^2+(AV123-CL123)^2)/3)</f>
        <v>75323.786456664413</v>
      </c>
      <c r="CN123" s="37">
        <f t="shared" si="143"/>
        <v>0.20621692895578314</v>
      </c>
      <c r="CO123" s="35"/>
      <c r="CP123" s="34">
        <f>+GEOMEAN(AX123:AZ123)</f>
        <v>378586.84078152536</v>
      </c>
      <c r="CQ123" s="36">
        <f>+SQRT(((AX123-CP123)^2+(AY123-CP123)^2+(AZ123-CP123)^2)/3)</f>
        <v>94580.198046286227</v>
      </c>
      <c r="CR123" s="37">
        <f t="shared" si="144"/>
        <v>0.24982431468310465</v>
      </c>
      <c r="CS123" s="35"/>
      <c r="CT123" s="22"/>
      <c r="CU123" s="27"/>
      <c r="CV123" s="28"/>
    </row>
    <row r="124" spans="1:100" ht="16.5" x14ac:dyDescent="0.25">
      <c r="A124" s="172"/>
      <c r="B124" s="150">
        <v>57</v>
      </c>
      <c r="C124" s="151" t="s">
        <v>82</v>
      </c>
      <c r="D124" s="74" t="s">
        <v>19</v>
      </c>
      <c r="E124" s="16" t="s">
        <v>94</v>
      </c>
      <c r="F124" s="16" t="s">
        <v>94</v>
      </c>
      <c r="G124" s="24"/>
      <c r="H124" s="24"/>
      <c r="I124" s="23"/>
      <c r="J124" s="23"/>
      <c r="K124" s="24"/>
      <c r="L124" s="23"/>
      <c r="M124" s="23"/>
      <c r="N124" s="24"/>
      <c r="O124" s="41"/>
      <c r="P124" s="25"/>
      <c r="Q124" s="26"/>
      <c r="R124" s="26"/>
      <c r="S124" s="41"/>
      <c r="T124" s="25"/>
      <c r="U124" s="26"/>
      <c r="V124" s="41"/>
      <c r="W124" s="25"/>
      <c r="X124" s="26"/>
      <c r="Y124" s="41"/>
      <c r="Z124" s="25"/>
      <c r="AA124" s="25"/>
      <c r="AB124" s="26"/>
      <c r="AC124" s="41"/>
      <c r="AD124" s="25"/>
      <c r="AE124" s="26"/>
      <c r="AF124" s="41"/>
      <c r="AG124" s="25"/>
      <c r="AH124" s="26"/>
      <c r="AI124" s="26"/>
      <c r="AJ124" s="26"/>
      <c r="AK124" s="26"/>
      <c r="AL124" s="26"/>
      <c r="AM124" s="26"/>
      <c r="AN124" s="26"/>
      <c r="AP124" s="22"/>
      <c r="AQ124" s="22"/>
      <c r="AR124" s="22"/>
      <c r="AT124" s="34"/>
      <c r="AU124" s="34"/>
      <c r="AV124" s="34"/>
      <c r="AW124" s="35"/>
      <c r="AX124" s="34"/>
      <c r="AY124" s="34"/>
      <c r="AZ124" s="34"/>
      <c r="BA124" s="35"/>
      <c r="BB124" s="22"/>
      <c r="BC124" s="22"/>
      <c r="BD124" s="22"/>
      <c r="BE124" s="35"/>
      <c r="BF124" s="22"/>
      <c r="BG124" s="27"/>
      <c r="BH124" s="28"/>
      <c r="BI124" s="35"/>
      <c r="BJ124" s="34"/>
      <c r="BK124" s="36"/>
      <c r="BL124" s="37"/>
      <c r="BM124" s="35"/>
      <c r="BN124" s="34"/>
      <c r="BO124" s="36"/>
      <c r="BP124" s="37"/>
      <c r="BQ124" s="35"/>
      <c r="BR124" s="22"/>
      <c r="BS124" s="27"/>
      <c r="BT124" s="28"/>
      <c r="BV124" s="34"/>
      <c r="BW124" s="36"/>
      <c r="BX124" s="37"/>
      <c r="BY124" s="35"/>
      <c r="BZ124" s="34"/>
      <c r="CA124" s="36"/>
      <c r="CB124" s="37"/>
      <c r="CC124" s="35"/>
      <c r="CD124" s="22"/>
      <c r="CE124" s="27"/>
      <c r="CF124" s="28"/>
      <c r="CG124" s="35"/>
      <c r="CH124" s="22"/>
      <c r="CI124" s="27"/>
      <c r="CJ124" s="28"/>
      <c r="CK124" s="35"/>
      <c r="CL124" s="34"/>
      <c r="CM124" s="36"/>
      <c r="CN124" s="37"/>
      <c r="CO124" s="35"/>
      <c r="CP124" s="34"/>
      <c r="CQ124" s="36"/>
      <c r="CR124" s="37"/>
      <c r="CS124" s="35"/>
      <c r="CT124" s="22"/>
      <c r="CU124" s="27"/>
      <c r="CV124" s="28"/>
    </row>
    <row r="125" spans="1:100" ht="16.5" x14ac:dyDescent="0.25">
      <c r="A125" s="172"/>
      <c r="B125" s="150"/>
      <c r="C125" s="151"/>
      <c r="D125" s="74" t="s">
        <v>20</v>
      </c>
      <c r="E125" s="16">
        <v>336150.23474178405</v>
      </c>
      <c r="F125" s="17">
        <f>E125*19%</f>
        <v>63868.544600938971</v>
      </c>
      <c r="G125" s="17">
        <v>426020</v>
      </c>
      <c r="H125" s="29">
        <f>E125+F125</f>
        <v>400018.77934272302</v>
      </c>
      <c r="I125" s="16">
        <v>366949.99999999994</v>
      </c>
      <c r="J125" s="29">
        <f>I125*19%</f>
        <v>69720.499999999985</v>
      </c>
      <c r="K125" s="29">
        <f>I125+J125</f>
        <v>436670.49999999994</v>
      </c>
      <c r="L125" s="16">
        <v>400960.00000000006</v>
      </c>
      <c r="M125" s="17">
        <f>L125*19%</f>
        <v>76182.400000000009</v>
      </c>
      <c r="N125" s="26"/>
      <c r="O125" s="4">
        <v>146450</v>
      </c>
      <c r="P125" s="17">
        <f t="shared" si="126"/>
        <v>27825.5</v>
      </c>
      <c r="Q125" s="60">
        <v>172550</v>
      </c>
      <c r="R125" s="29">
        <f t="shared" si="127"/>
        <v>174275.5</v>
      </c>
      <c r="S125" s="4">
        <v>149379</v>
      </c>
      <c r="T125" s="17">
        <f t="shared" si="128"/>
        <v>28382.010000000002</v>
      </c>
      <c r="U125" s="29">
        <f t="shared" si="129"/>
        <v>177761.01</v>
      </c>
      <c r="V125" s="4">
        <v>153860</v>
      </c>
      <c r="W125" s="17">
        <f t="shared" si="130"/>
        <v>29233.4</v>
      </c>
      <c r="X125" s="26"/>
      <c r="Y125" s="4">
        <v>200000</v>
      </c>
      <c r="Z125" s="17">
        <f t="shared" si="131"/>
        <v>38000</v>
      </c>
      <c r="AA125" s="17">
        <v>238000</v>
      </c>
      <c r="AB125" s="15">
        <f t="shared" ref="AB125:AB143" si="224">+Y125+Z125</f>
        <v>238000</v>
      </c>
      <c r="AC125" s="4">
        <v>200000</v>
      </c>
      <c r="AD125" s="17">
        <f t="shared" si="132"/>
        <v>38000</v>
      </c>
      <c r="AE125" s="15">
        <f t="shared" ref="AE125:AE143" si="225">+AC125+AD125</f>
        <v>238000</v>
      </c>
      <c r="AF125" s="4">
        <v>200000</v>
      </c>
      <c r="AG125" s="17">
        <f t="shared" si="133"/>
        <v>38000</v>
      </c>
      <c r="AH125" s="26"/>
      <c r="AI125" s="29">
        <f>+AVERAGE(H125,R125,AB125)</f>
        <v>270764.75978090771</v>
      </c>
      <c r="AJ125" s="29">
        <f>+AVERAGE(K125,U125,AE125)</f>
        <v>284143.83666666667</v>
      </c>
      <c r="AK125" s="26"/>
      <c r="AL125" s="29">
        <f>+GEOMEAN(H125,R125,AB125)</f>
        <v>255053.46320502536</v>
      </c>
      <c r="AM125" s="29">
        <f>+GEOMEAN(K125,U125,AE125)</f>
        <v>264355.96022873535</v>
      </c>
      <c r="AN125" s="26"/>
      <c r="AP125" s="61">
        <f t="shared" si="134"/>
        <v>426020</v>
      </c>
      <c r="AQ125" s="61">
        <f t="shared" si="135"/>
        <v>172550</v>
      </c>
      <c r="AR125" s="61">
        <f t="shared" si="136"/>
        <v>238000</v>
      </c>
      <c r="AT125" s="34">
        <f>+H125</f>
        <v>400018.77934272302</v>
      </c>
      <c r="AU125" s="34">
        <f>+R125</f>
        <v>174275.5</v>
      </c>
      <c r="AV125" s="34">
        <f>+AB125</f>
        <v>238000</v>
      </c>
      <c r="AW125" s="35"/>
      <c r="AX125" s="34">
        <f>+K125</f>
        <v>436670.49999999994</v>
      </c>
      <c r="AY125" s="34">
        <f>+U125</f>
        <v>177761.01</v>
      </c>
      <c r="AZ125" s="34">
        <f>+AE125</f>
        <v>238000</v>
      </c>
      <c r="BA125" s="35"/>
      <c r="BB125" s="22"/>
      <c r="BC125" s="22"/>
      <c r="BD125" s="22"/>
      <c r="BE125" s="35"/>
      <c r="BF125" s="34">
        <f t="shared" si="137"/>
        <v>278856.66666666669</v>
      </c>
      <c r="BG125" s="30">
        <f t="shared" si="138"/>
        <v>107435.9053368824</v>
      </c>
      <c r="BH125" s="62">
        <f t="shared" si="139"/>
        <v>0.38527285942676304</v>
      </c>
      <c r="BI125" s="35"/>
      <c r="BJ125" s="34">
        <f t="shared" si="196"/>
        <v>270764.75978090771</v>
      </c>
      <c r="BK125" s="36">
        <f t="shared" si="197"/>
        <v>95026.852888107693</v>
      </c>
      <c r="BL125" s="37">
        <f t="shared" si="147"/>
        <v>0.35095724039199089</v>
      </c>
      <c r="BM125" s="35"/>
      <c r="BN125" s="34">
        <f t="shared" si="198"/>
        <v>284143.83666666667</v>
      </c>
      <c r="BO125" s="36">
        <f t="shared" si="199"/>
        <v>110620.88787010347</v>
      </c>
      <c r="BP125" s="37">
        <f t="shared" si="148"/>
        <v>0.38931299431940336</v>
      </c>
      <c r="BQ125" s="35"/>
      <c r="BR125" s="22"/>
      <c r="BS125" s="27"/>
      <c r="BT125" s="28"/>
      <c r="BV125" s="34">
        <f t="shared" si="202"/>
        <v>238000</v>
      </c>
      <c r="BW125" s="36">
        <f t="shared" si="203"/>
        <v>100516.82572245633</v>
      </c>
      <c r="BX125" s="37">
        <f t="shared" si="150"/>
        <v>0.42233960387586694</v>
      </c>
      <c r="BY125" s="35"/>
      <c r="BZ125" s="34">
        <f t="shared" si="204"/>
        <v>238000</v>
      </c>
      <c r="CA125" s="36">
        <f t="shared" si="205"/>
        <v>119859.22782785656</v>
      </c>
      <c r="CB125" s="37">
        <f t="shared" si="151"/>
        <v>0.50361020095738052</v>
      </c>
      <c r="CC125" s="35"/>
      <c r="CD125" s="22"/>
      <c r="CE125" s="27"/>
      <c r="CF125" s="28"/>
      <c r="CG125" s="35"/>
      <c r="CH125" s="63">
        <f t="shared" si="140"/>
        <v>259601.56299138963</v>
      </c>
      <c r="CI125" s="63">
        <f t="shared" si="141"/>
        <v>109147.75661048295</v>
      </c>
      <c r="CJ125" s="62">
        <f t="shared" si="142"/>
        <v>0.42044337234634876</v>
      </c>
      <c r="CK125" s="35"/>
      <c r="CL125" s="34">
        <f>+GEOMEAN(AT125:AV125)</f>
        <v>255053.46320502536</v>
      </c>
      <c r="CM125" s="36">
        <f>+SQRT(((AT125-CL125)^2+(AU125-CL125)^2+(AV125-CL125)^2)/3)</f>
        <v>96316.912377387824</v>
      </c>
      <c r="CN125" s="37">
        <f t="shared" si="143"/>
        <v>0.37763420722487206</v>
      </c>
      <c r="CO125" s="35"/>
      <c r="CP125" s="34">
        <f>+GEOMEAN(AX125:AZ125)</f>
        <v>264355.96022873535</v>
      </c>
      <c r="CQ125" s="36">
        <f>+SQRT(((AX125-CP125)^2+(AY125-CP125)^2+(AZ125-CP125)^2)/3)</f>
        <v>112376.78090732468</v>
      </c>
      <c r="CR125" s="37">
        <f t="shared" si="144"/>
        <v>0.42509645256377082</v>
      </c>
      <c r="CS125" s="35"/>
      <c r="CT125" s="22"/>
      <c r="CU125" s="27"/>
      <c r="CV125" s="28"/>
    </row>
    <row r="126" spans="1:100" ht="16.5" x14ac:dyDescent="0.25">
      <c r="A126" s="172"/>
      <c r="B126" s="150">
        <v>58</v>
      </c>
      <c r="C126" s="151" t="s">
        <v>83</v>
      </c>
      <c r="D126" s="74" t="s">
        <v>19</v>
      </c>
      <c r="E126" s="16" t="s">
        <v>94</v>
      </c>
      <c r="F126" s="16" t="s">
        <v>94</v>
      </c>
      <c r="G126" s="24"/>
      <c r="H126" s="24"/>
      <c r="I126" s="23"/>
      <c r="J126" s="23"/>
      <c r="K126" s="24"/>
      <c r="L126" s="23"/>
      <c r="M126" s="23"/>
      <c r="N126" s="24"/>
      <c r="O126" s="4">
        <v>22220</v>
      </c>
      <c r="P126" s="17">
        <f t="shared" si="126"/>
        <v>4221.8</v>
      </c>
      <c r="Q126" s="60">
        <v>26180</v>
      </c>
      <c r="R126" s="29">
        <f t="shared" si="127"/>
        <v>26441.8</v>
      </c>
      <c r="S126" s="4">
        <v>22664</v>
      </c>
      <c r="T126" s="17">
        <f t="shared" si="128"/>
        <v>4306.16</v>
      </c>
      <c r="U126" s="29">
        <f t="shared" si="129"/>
        <v>26970.16</v>
      </c>
      <c r="V126" s="4">
        <v>23344</v>
      </c>
      <c r="W126" s="17">
        <f t="shared" si="130"/>
        <v>4435.3599999999997</v>
      </c>
      <c r="X126" s="26"/>
      <c r="Y126" s="4">
        <v>0</v>
      </c>
      <c r="Z126" s="17">
        <f t="shared" si="131"/>
        <v>0</v>
      </c>
      <c r="AA126" s="17"/>
      <c r="AB126" s="26"/>
      <c r="AC126" s="41"/>
      <c r="AD126" s="25"/>
      <c r="AE126" s="26"/>
      <c r="AF126" s="41"/>
      <c r="AG126" s="25"/>
      <c r="AH126" s="26"/>
      <c r="AI126" s="29">
        <f>+AVERAGE(H126,R126,AB126)</f>
        <v>26441.8</v>
      </c>
      <c r="AJ126" s="29">
        <f>+AVERAGE(K126,U126,AE126)</f>
        <v>26970.16</v>
      </c>
      <c r="AK126" s="26"/>
      <c r="AL126" s="29">
        <f>+GEOMEAN(H126,R126,AB126)</f>
        <v>26441.8</v>
      </c>
      <c r="AM126" s="29">
        <f>+GEOMEAN(K126,U126,AE126)</f>
        <v>26970.16</v>
      </c>
      <c r="AN126" s="26"/>
      <c r="AP126" s="22"/>
      <c r="AQ126" s="61">
        <f t="shared" si="135"/>
        <v>26180</v>
      </c>
      <c r="AR126" s="22"/>
      <c r="AT126" s="34"/>
      <c r="AU126" s="34">
        <f>+R126</f>
        <v>26441.8</v>
      </c>
      <c r="AV126" s="34"/>
      <c r="AW126" s="35"/>
      <c r="AX126" s="34"/>
      <c r="AY126" s="34">
        <f>+U126</f>
        <v>26970.16</v>
      </c>
      <c r="AZ126" s="34"/>
      <c r="BA126" s="35"/>
      <c r="BB126" s="22"/>
      <c r="BC126" s="22"/>
      <c r="BD126" s="22"/>
      <c r="BE126" s="35"/>
      <c r="BF126" s="34">
        <f t="shared" si="137"/>
        <v>26180</v>
      </c>
      <c r="BG126" s="30">
        <f t="shared" si="138"/>
        <v>0</v>
      </c>
      <c r="BH126" s="62">
        <f t="shared" si="139"/>
        <v>0</v>
      </c>
      <c r="BI126" s="35"/>
      <c r="BJ126" s="34">
        <f t="shared" si="196"/>
        <v>26441.8</v>
      </c>
      <c r="BK126" s="36">
        <f t="shared" si="197"/>
        <v>0</v>
      </c>
      <c r="BL126" s="37">
        <f t="shared" si="147"/>
        <v>0</v>
      </c>
      <c r="BM126" s="35"/>
      <c r="BN126" s="34">
        <f t="shared" si="198"/>
        <v>26970.16</v>
      </c>
      <c r="BO126" s="36">
        <f t="shared" si="199"/>
        <v>0</v>
      </c>
      <c r="BP126" s="37">
        <f t="shared" si="148"/>
        <v>0</v>
      </c>
      <c r="BQ126" s="35"/>
      <c r="BR126" s="22"/>
      <c r="BS126" s="27"/>
      <c r="BT126" s="28"/>
      <c r="BV126" s="34">
        <f t="shared" si="202"/>
        <v>26441.8</v>
      </c>
      <c r="BW126" s="36">
        <f t="shared" si="203"/>
        <v>21589.639293574746</v>
      </c>
      <c r="BX126" s="37">
        <f t="shared" si="150"/>
        <v>0.81649658092772603</v>
      </c>
      <c r="BY126" s="35"/>
      <c r="BZ126" s="34">
        <f t="shared" si="204"/>
        <v>26970.16</v>
      </c>
      <c r="CA126" s="36">
        <f t="shared" si="205"/>
        <v>22021.043427073717</v>
      </c>
      <c r="CB126" s="37">
        <f t="shared" si="151"/>
        <v>0.81649658092772592</v>
      </c>
      <c r="CC126" s="35"/>
      <c r="CD126" s="22"/>
      <c r="CE126" s="27"/>
      <c r="CF126" s="28"/>
      <c r="CG126" s="35"/>
      <c r="CH126" s="63">
        <f t="shared" si="140"/>
        <v>26180</v>
      </c>
      <c r="CI126" s="63">
        <f t="shared" si="141"/>
        <v>21375.880488687868</v>
      </c>
      <c r="CJ126" s="62">
        <f t="shared" si="142"/>
        <v>0.81649658092772603</v>
      </c>
      <c r="CK126" s="35"/>
      <c r="CL126" s="34">
        <f>+GEOMEAN(AT126:AV126)</f>
        <v>26441.8</v>
      </c>
      <c r="CM126" s="36">
        <f>+SQRT(((AT126-CL126)^2+(AU126-CL126)^2+(AV126-CL126)^2)/3)</f>
        <v>21589.639293574746</v>
      </c>
      <c r="CN126" s="37">
        <f t="shared" si="143"/>
        <v>0.81649658092772603</v>
      </c>
      <c r="CO126" s="35"/>
      <c r="CP126" s="34">
        <f>+GEOMEAN(AX126:AZ126)</f>
        <v>26970.16</v>
      </c>
      <c r="CQ126" s="36">
        <f>+SQRT(((AX126-CP126)^2+(AY126-CP126)^2+(AZ126-CP126)^2)/3)</f>
        <v>22021.043427073717</v>
      </c>
      <c r="CR126" s="37">
        <f t="shared" si="144"/>
        <v>0.81649658092772592</v>
      </c>
      <c r="CS126" s="35"/>
      <c r="CT126" s="22"/>
      <c r="CU126" s="27"/>
      <c r="CV126" s="28"/>
    </row>
    <row r="127" spans="1:100" ht="16.5" x14ac:dyDescent="0.25">
      <c r="A127" s="172"/>
      <c r="B127" s="150"/>
      <c r="C127" s="151"/>
      <c r="D127" s="74" t="s">
        <v>20</v>
      </c>
      <c r="E127" s="16">
        <v>32863.849765258215</v>
      </c>
      <c r="F127" s="17">
        <f>E127*19%</f>
        <v>6244.1314553990615</v>
      </c>
      <c r="G127" s="17">
        <v>41650</v>
      </c>
      <c r="H127" s="29">
        <f>E127+F127</f>
        <v>39107.981220657275</v>
      </c>
      <c r="I127" s="16">
        <v>35875</v>
      </c>
      <c r="J127" s="29">
        <f>I127*19%</f>
        <v>6816.25</v>
      </c>
      <c r="K127" s="29">
        <f>I127+J127</f>
        <v>42691.25</v>
      </c>
      <c r="L127" s="16">
        <v>39200.000000000007</v>
      </c>
      <c r="M127" s="17">
        <f>L127*19%</f>
        <v>7448.0000000000018</v>
      </c>
      <c r="N127" s="29">
        <f>L127+M127</f>
        <v>46648.000000000007</v>
      </c>
      <c r="O127" s="4">
        <v>45450</v>
      </c>
      <c r="P127" s="17">
        <f t="shared" si="126"/>
        <v>8635.5</v>
      </c>
      <c r="Q127" s="60">
        <v>53550</v>
      </c>
      <c r="R127" s="29">
        <f t="shared" si="127"/>
        <v>54085.5</v>
      </c>
      <c r="S127" s="4">
        <v>46359</v>
      </c>
      <c r="T127" s="17">
        <f t="shared" si="128"/>
        <v>8808.2100000000009</v>
      </c>
      <c r="U127" s="29">
        <f t="shared" si="129"/>
        <v>55167.21</v>
      </c>
      <c r="V127" s="4">
        <v>47750</v>
      </c>
      <c r="W127" s="17">
        <f t="shared" si="130"/>
        <v>9072.5</v>
      </c>
      <c r="X127" s="29">
        <f t="shared" si="154"/>
        <v>56822.5</v>
      </c>
      <c r="Y127" s="4">
        <v>50000</v>
      </c>
      <c r="Z127" s="17">
        <f t="shared" si="131"/>
        <v>9500</v>
      </c>
      <c r="AA127" s="17">
        <v>59500</v>
      </c>
      <c r="AB127" s="15">
        <f t="shared" si="224"/>
        <v>59500</v>
      </c>
      <c r="AC127" s="4">
        <v>50000</v>
      </c>
      <c r="AD127" s="17">
        <f t="shared" si="132"/>
        <v>9500</v>
      </c>
      <c r="AE127" s="15">
        <f t="shared" si="225"/>
        <v>59500</v>
      </c>
      <c r="AF127" s="4">
        <v>50000</v>
      </c>
      <c r="AG127" s="17">
        <f t="shared" si="133"/>
        <v>9500</v>
      </c>
      <c r="AH127" s="15">
        <f t="shared" ref="AH127:AH143" si="226">+AF127+AG127</f>
        <v>59500</v>
      </c>
      <c r="AI127" s="29">
        <f>+AVERAGE(H127,R127,AB127)</f>
        <v>50897.82707355242</v>
      </c>
      <c r="AJ127" s="29">
        <f>+AVERAGE(K127,U127,AE127)</f>
        <v>52452.82</v>
      </c>
      <c r="AK127" s="29">
        <f>+AVERAGE(N127,X127,AH127)</f>
        <v>54323.5</v>
      </c>
      <c r="AL127" s="29">
        <f>+GEOMEAN(H127,R127,AB127)</f>
        <v>50113.461765724816</v>
      </c>
      <c r="AM127" s="29">
        <f>+GEOMEAN(K127,U127,AE127)</f>
        <v>51941.23670775225</v>
      </c>
      <c r="AN127" s="29">
        <f>+GEOMEAN(N127,X127,AH127)</f>
        <v>54028.566368156338</v>
      </c>
      <c r="AP127" s="61">
        <f t="shared" si="134"/>
        <v>41650</v>
      </c>
      <c r="AQ127" s="61">
        <f t="shared" si="135"/>
        <v>53550</v>
      </c>
      <c r="AR127" s="61">
        <f t="shared" si="136"/>
        <v>59500</v>
      </c>
      <c r="AT127" s="34">
        <f>+H127</f>
        <v>39107.981220657275</v>
      </c>
      <c r="AU127" s="34">
        <f>+R127</f>
        <v>54085.5</v>
      </c>
      <c r="AV127" s="34">
        <f>+AB127</f>
        <v>59500</v>
      </c>
      <c r="AW127" s="35"/>
      <c r="AX127" s="34">
        <f>+K127</f>
        <v>42691.25</v>
      </c>
      <c r="AY127" s="34">
        <f>+U127</f>
        <v>55167.21</v>
      </c>
      <c r="AZ127" s="34">
        <f>+AE127</f>
        <v>59500</v>
      </c>
      <c r="BA127" s="35"/>
      <c r="BB127" s="34">
        <f>+N127</f>
        <v>46648.000000000007</v>
      </c>
      <c r="BC127" s="34">
        <f>+X127</f>
        <v>56822.5</v>
      </c>
      <c r="BD127" s="34">
        <f>+AH127</f>
        <v>59500</v>
      </c>
      <c r="BE127" s="35"/>
      <c r="BF127" s="34">
        <f t="shared" si="137"/>
        <v>51566.666666666664</v>
      </c>
      <c r="BG127" s="30">
        <f t="shared" si="138"/>
        <v>7420.9538171016502</v>
      </c>
      <c r="BH127" s="62">
        <f t="shared" si="139"/>
        <v>0.14390989949130545</v>
      </c>
      <c r="BI127" s="35"/>
      <c r="BJ127" s="34">
        <f t="shared" si="196"/>
        <v>50897.82707355242</v>
      </c>
      <c r="BK127" s="36">
        <f t="shared" si="197"/>
        <v>8624.7531941025063</v>
      </c>
      <c r="BL127" s="37">
        <f t="shared" si="147"/>
        <v>0.16945228686558428</v>
      </c>
      <c r="BM127" s="35"/>
      <c r="BN127" s="34">
        <f t="shared" si="198"/>
        <v>52452.82</v>
      </c>
      <c r="BO127" s="36">
        <f t="shared" si="199"/>
        <v>7125.515370586666</v>
      </c>
      <c r="BP127" s="37">
        <f t="shared" si="148"/>
        <v>0.13584618273310503</v>
      </c>
      <c r="BQ127" s="35"/>
      <c r="BR127" s="34">
        <f t="shared" si="200"/>
        <v>54323.5</v>
      </c>
      <c r="BS127" s="36">
        <f t="shared" si="201"/>
        <v>5536.3782836796836</v>
      </c>
      <c r="BT127" s="37">
        <f t="shared" si="149"/>
        <v>0.10191497756366368</v>
      </c>
      <c r="BV127" s="34">
        <f t="shared" si="202"/>
        <v>54085.5</v>
      </c>
      <c r="BW127" s="36">
        <f t="shared" si="203"/>
        <v>9194.9783221706402</v>
      </c>
      <c r="BX127" s="37">
        <f t="shared" si="150"/>
        <v>0.17000819669173142</v>
      </c>
      <c r="BY127" s="35"/>
      <c r="BZ127" s="34">
        <f t="shared" si="204"/>
        <v>55167.21</v>
      </c>
      <c r="CA127" s="36">
        <f t="shared" si="205"/>
        <v>7625.0168766086454</v>
      </c>
      <c r="CB127" s="37">
        <f t="shared" si="151"/>
        <v>0.1382164672929562</v>
      </c>
      <c r="CC127" s="35"/>
      <c r="CD127" s="34">
        <f t="shared" si="206"/>
        <v>56822.5</v>
      </c>
      <c r="CE127" s="36">
        <f t="shared" si="207"/>
        <v>6074.2477312009551</v>
      </c>
      <c r="CF127" s="37">
        <f t="shared" si="152"/>
        <v>0.10689863577281808</v>
      </c>
      <c r="CG127" s="35"/>
      <c r="CH127" s="63">
        <f t="shared" si="140"/>
        <v>51007.0823497647</v>
      </c>
      <c r="CI127" s="63">
        <f t="shared" si="141"/>
        <v>7442.0219136521091</v>
      </c>
      <c r="CJ127" s="62">
        <f t="shared" si="142"/>
        <v>0.14590173699057774</v>
      </c>
      <c r="CK127" s="35"/>
      <c r="CL127" s="34">
        <f>+GEOMEAN(AT127:AV127)</f>
        <v>50113.461765724816</v>
      </c>
      <c r="CM127" s="36">
        <f>+SQRT(((AT127-CL127)^2+(AU127-CL127)^2+(AV127-CL127)^2)/3)</f>
        <v>8660.346216826707</v>
      </c>
      <c r="CN127" s="37">
        <f t="shared" si="143"/>
        <v>0.1728147669644719</v>
      </c>
      <c r="CO127" s="35"/>
      <c r="CP127" s="34">
        <f>+GEOMEAN(AX127:AZ127)</f>
        <v>51941.23670775225</v>
      </c>
      <c r="CQ127" s="36">
        <f>+SQRT(((AX127-CP127)^2+(AY127-CP127)^2+(AZ127-CP127)^2)/3)</f>
        <v>7143.8565748042365</v>
      </c>
      <c r="CR127" s="37">
        <f t="shared" si="144"/>
        <v>0.13753728304543841</v>
      </c>
      <c r="CS127" s="35"/>
      <c r="CT127" s="34">
        <f>+GEOMEAN(BB127:BD127)</f>
        <v>54028.566368156338</v>
      </c>
      <c r="CU127" s="36">
        <f>+SQRT(((BB127-CT127)^2+(BC127-CT127)^2+(BD127-CT127)^2)/3)</f>
        <v>5544.2285619545355</v>
      </c>
      <c r="CV127" s="37">
        <f t="shared" si="153"/>
        <v>0.10261661440682283</v>
      </c>
    </row>
    <row r="128" spans="1:100" ht="16.5" x14ac:dyDescent="0.25">
      <c r="A128" s="172"/>
      <c r="B128" s="150">
        <v>59</v>
      </c>
      <c r="C128" s="151" t="s">
        <v>84</v>
      </c>
      <c r="D128" s="74" t="s">
        <v>19</v>
      </c>
      <c r="E128" s="16" t="s">
        <v>94</v>
      </c>
      <c r="F128" s="16" t="s">
        <v>94</v>
      </c>
      <c r="G128" s="24"/>
      <c r="H128" s="24"/>
      <c r="I128" s="23"/>
      <c r="J128" s="23"/>
      <c r="K128" s="24"/>
      <c r="L128" s="23"/>
      <c r="M128" s="23"/>
      <c r="N128" s="24"/>
      <c r="O128" s="41"/>
      <c r="P128" s="25"/>
      <c r="Q128" s="26"/>
      <c r="R128" s="26"/>
      <c r="S128" s="41"/>
      <c r="T128" s="25"/>
      <c r="U128" s="26"/>
      <c r="V128" s="41"/>
      <c r="W128" s="25"/>
      <c r="X128" s="26"/>
      <c r="Y128" s="41"/>
      <c r="Z128" s="25"/>
      <c r="AA128" s="25"/>
      <c r="AB128" s="26"/>
      <c r="AC128" s="41"/>
      <c r="AD128" s="25"/>
      <c r="AE128" s="26"/>
      <c r="AF128" s="41"/>
      <c r="AG128" s="25"/>
      <c r="AH128" s="26"/>
      <c r="AI128" s="26"/>
      <c r="AJ128" s="26"/>
      <c r="AK128" s="26"/>
      <c r="AL128" s="26"/>
      <c r="AM128" s="26"/>
      <c r="AN128" s="26"/>
      <c r="AP128" s="22"/>
      <c r="AQ128" s="22"/>
      <c r="AR128" s="22"/>
      <c r="AT128" s="34"/>
      <c r="AU128" s="34"/>
      <c r="AV128" s="34"/>
      <c r="AW128" s="35"/>
      <c r="AX128" s="34"/>
      <c r="AY128" s="34"/>
      <c r="AZ128" s="34"/>
      <c r="BA128" s="35"/>
      <c r="BB128" s="22"/>
      <c r="BC128" s="22"/>
      <c r="BD128" s="22"/>
      <c r="BE128" s="35"/>
      <c r="BF128" s="22"/>
      <c r="BG128" s="27"/>
      <c r="BH128" s="28"/>
      <c r="BI128" s="35"/>
      <c r="BJ128" s="34"/>
      <c r="BK128" s="36"/>
      <c r="BL128" s="37"/>
      <c r="BM128" s="35"/>
      <c r="BN128" s="34"/>
      <c r="BO128" s="36"/>
      <c r="BP128" s="37"/>
      <c r="BQ128" s="35"/>
      <c r="BR128" s="22"/>
      <c r="BS128" s="27"/>
      <c r="BT128" s="28"/>
      <c r="BV128" s="34"/>
      <c r="BW128" s="36"/>
      <c r="BX128" s="37"/>
      <c r="BY128" s="35"/>
      <c r="BZ128" s="34"/>
      <c r="CA128" s="36"/>
      <c r="CB128" s="37"/>
      <c r="CC128" s="35"/>
      <c r="CD128" s="22"/>
      <c r="CE128" s="27"/>
      <c r="CF128" s="28"/>
      <c r="CG128" s="35"/>
      <c r="CH128" s="22"/>
      <c r="CI128" s="27"/>
      <c r="CJ128" s="28"/>
      <c r="CK128" s="35"/>
      <c r="CL128" s="34"/>
      <c r="CM128" s="36"/>
      <c r="CN128" s="37"/>
      <c r="CO128" s="35"/>
      <c r="CP128" s="34"/>
      <c r="CQ128" s="36"/>
      <c r="CR128" s="37"/>
      <c r="CS128" s="35"/>
      <c r="CT128" s="22"/>
      <c r="CU128" s="27"/>
      <c r="CV128" s="28"/>
    </row>
    <row r="129" spans="1:100" ht="16.5" x14ac:dyDescent="0.25">
      <c r="A129" s="172"/>
      <c r="B129" s="150"/>
      <c r="C129" s="151"/>
      <c r="D129" s="74" t="s">
        <v>20</v>
      </c>
      <c r="E129" s="16">
        <v>70422.535211267605</v>
      </c>
      <c r="F129" s="17">
        <f>E129*19%</f>
        <v>13380.281690140844</v>
      </c>
      <c r="G129" s="17">
        <v>89250</v>
      </c>
      <c r="H129" s="29">
        <f>E129+F129</f>
        <v>83802.816901408456</v>
      </c>
      <c r="I129" s="16">
        <v>76875</v>
      </c>
      <c r="J129" s="29">
        <f>I129*19%</f>
        <v>14606.25</v>
      </c>
      <c r="K129" s="29">
        <f>I129+J129</f>
        <v>91481.25</v>
      </c>
      <c r="L129" s="16">
        <v>84000.000000000015</v>
      </c>
      <c r="M129" s="17">
        <f>L129*19%</f>
        <v>15960.000000000004</v>
      </c>
      <c r="N129" s="29">
        <f>L129+M129</f>
        <v>99960.000000000015</v>
      </c>
      <c r="O129" s="4">
        <v>72720</v>
      </c>
      <c r="P129" s="17">
        <f t="shared" si="126"/>
        <v>13816.8</v>
      </c>
      <c r="Q129" s="60">
        <v>85680</v>
      </c>
      <c r="R129" s="29">
        <f t="shared" si="127"/>
        <v>86536.8</v>
      </c>
      <c r="S129" s="4">
        <v>74174</v>
      </c>
      <c r="T129" s="17">
        <f t="shared" si="128"/>
        <v>14093.06</v>
      </c>
      <c r="U129" s="29">
        <f t="shared" si="129"/>
        <v>88267.06</v>
      </c>
      <c r="V129" s="4">
        <v>76400</v>
      </c>
      <c r="W129" s="17">
        <f t="shared" si="130"/>
        <v>14516</v>
      </c>
      <c r="X129" s="29">
        <f t="shared" si="154"/>
        <v>90916</v>
      </c>
      <c r="Y129" s="4">
        <v>70000</v>
      </c>
      <c r="Z129" s="17">
        <f t="shared" si="131"/>
        <v>13300</v>
      </c>
      <c r="AA129" s="17">
        <v>83300</v>
      </c>
      <c r="AB129" s="15">
        <f t="shared" si="224"/>
        <v>83300</v>
      </c>
      <c r="AC129" s="4">
        <v>70000</v>
      </c>
      <c r="AD129" s="17">
        <f t="shared" si="132"/>
        <v>13300</v>
      </c>
      <c r="AE129" s="15">
        <f t="shared" si="225"/>
        <v>83300</v>
      </c>
      <c r="AF129" s="4">
        <v>70000</v>
      </c>
      <c r="AG129" s="17">
        <f t="shared" si="133"/>
        <v>13300</v>
      </c>
      <c r="AH129" s="15">
        <f t="shared" si="226"/>
        <v>83300</v>
      </c>
      <c r="AI129" s="29">
        <f>+AVERAGE(H129,R129,AB129)</f>
        <v>84546.538967136163</v>
      </c>
      <c r="AJ129" s="29">
        <f>+AVERAGE(K129,U129,AE129)</f>
        <v>87682.77</v>
      </c>
      <c r="AK129" s="29">
        <f>+AVERAGE(N129,X129,AH129)</f>
        <v>91392</v>
      </c>
      <c r="AL129" s="29">
        <f>+GEOMEAN(H129,R129,AB129)</f>
        <v>84534.661249125187</v>
      </c>
      <c r="AM129" s="29">
        <f>+GEOMEAN(K129,U129,AE129)</f>
        <v>87617.713931841819</v>
      </c>
      <c r="AN129" s="29">
        <f>+GEOMEAN(N129,X129,AH129)</f>
        <v>91138.915468653111</v>
      </c>
      <c r="AP129" s="61">
        <f t="shared" si="134"/>
        <v>89250</v>
      </c>
      <c r="AQ129" s="61">
        <f t="shared" si="135"/>
        <v>85680</v>
      </c>
      <c r="AR129" s="61">
        <f t="shared" si="136"/>
        <v>83300</v>
      </c>
      <c r="AT129" s="34">
        <f>+H129</f>
        <v>83802.816901408456</v>
      </c>
      <c r="AU129" s="34">
        <f>+R129</f>
        <v>86536.8</v>
      </c>
      <c r="AV129" s="34">
        <f>+AB129</f>
        <v>83300</v>
      </c>
      <c r="AW129" s="35"/>
      <c r="AX129" s="34">
        <f>+K129</f>
        <v>91481.25</v>
      </c>
      <c r="AY129" s="34">
        <f>+U129</f>
        <v>88267.06</v>
      </c>
      <c r="AZ129" s="34">
        <f>+AE129</f>
        <v>83300</v>
      </c>
      <c r="BA129" s="35"/>
      <c r="BB129" s="34">
        <f>+N129</f>
        <v>99960.000000000015</v>
      </c>
      <c r="BC129" s="34">
        <f>+X129</f>
        <v>90916</v>
      </c>
      <c r="BD129" s="34">
        <f>+AH129</f>
        <v>83300</v>
      </c>
      <c r="BE129" s="35"/>
      <c r="BF129" s="34">
        <f t="shared" si="137"/>
        <v>86076.666666666672</v>
      </c>
      <c r="BG129" s="30">
        <f t="shared" si="138"/>
        <v>2445.2175545110272</v>
      </c>
      <c r="BH129" s="62">
        <f t="shared" si="139"/>
        <v>2.8407437801700349E-2</v>
      </c>
      <c r="BI129" s="35"/>
      <c r="BJ129" s="34">
        <f t="shared" si="196"/>
        <v>84546.538967136163</v>
      </c>
      <c r="BK129" s="36">
        <f t="shared" si="197"/>
        <v>1422.2190275030798</v>
      </c>
      <c r="BL129" s="37">
        <f t="shared" si="147"/>
        <v>1.6821729722796889E-2</v>
      </c>
      <c r="BM129" s="35"/>
      <c r="BN129" s="34">
        <f t="shared" si="198"/>
        <v>87682.77</v>
      </c>
      <c r="BO129" s="36">
        <f t="shared" si="199"/>
        <v>3365.4379599788595</v>
      </c>
      <c r="BP129" s="37">
        <f t="shared" si="148"/>
        <v>3.8381975842903447E-2</v>
      </c>
      <c r="BQ129" s="35"/>
      <c r="BR129" s="34">
        <f t="shared" si="200"/>
        <v>91392</v>
      </c>
      <c r="BS129" s="36">
        <f t="shared" si="201"/>
        <v>6809.739691549652</v>
      </c>
      <c r="BT129" s="37">
        <f t="shared" si="149"/>
        <v>7.4511332409288034E-2</v>
      </c>
      <c r="BV129" s="34">
        <f t="shared" si="202"/>
        <v>83802.816901408456</v>
      </c>
      <c r="BW129" s="36">
        <f t="shared" si="203"/>
        <v>1604.9390870815253</v>
      </c>
      <c r="BX129" s="37">
        <f t="shared" si="150"/>
        <v>1.9151373980300552E-2</v>
      </c>
      <c r="BY129" s="35"/>
      <c r="BZ129" s="34">
        <f t="shared" si="204"/>
        <v>88267.06</v>
      </c>
      <c r="CA129" s="36">
        <f t="shared" si="205"/>
        <v>3415.7821163778385</v>
      </c>
      <c r="CB129" s="37">
        <f t="shared" si="151"/>
        <v>3.8698265427418096E-2</v>
      </c>
      <c r="CC129" s="35"/>
      <c r="CD129" s="34">
        <f t="shared" si="206"/>
        <v>90916</v>
      </c>
      <c r="CE129" s="36">
        <f t="shared" si="207"/>
        <v>6826.3555918708744</v>
      </c>
      <c r="CF129" s="37">
        <f t="shared" si="152"/>
        <v>7.508420511099119E-2</v>
      </c>
      <c r="CG129" s="35"/>
      <c r="CH129" s="63">
        <f t="shared" si="140"/>
        <v>86042.078831055711</v>
      </c>
      <c r="CI129" s="63">
        <f t="shared" si="141"/>
        <v>2445.4621663933262</v>
      </c>
      <c r="CJ129" s="62">
        <f t="shared" si="142"/>
        <v>2.8421700168298005E-2</v>
      </c>
      <c r="CK129" s="35"/>
      <c r="CL129" s="34">
        <f>+GEOMEAN(AT129:AV129)</f>
        <v>84534.661249125187</v>
      </c>
      <c r="CM129" s="36">
        <f>+SQRT(((AT129-CL129)^2+(AU129-CL129)^2+(AV129-CL129)^2)/3)</f>
        <v>1422.2686252522603</v>
      </c>
      <c r="CN129" s="37">
        <f t="shared" si="143"/>
        <v>1.6824680009786857E-2</v>
      </c>
      <c r="CO129" s="35"/>
      <c r="CP129" s="34">
        <f>+GEOMEAN(AX129:AZ129)</f>
        <v>87617.713931841819</v>
      </c>
      <c r="CQ129" s="36">
        <f>+SQRT(((AX129-CP129)^2+(AY129-CP129)^2+(AZ129-CP129)^2)/3)</f>
        <v>3366.0666889517902</v>
      </c>
      <c r="CR129" s="37">
        <f t="shared" si="144"/>
        <v>3.8417650243308871E-2</v>
      </c>
      <c r="CS129" s="35"/>
      <c r="CT129" s="34">
        <f>+GEOMEAN(BB129:BD129)</f>
        <v>91138.915468653111</v>
      </c>
      <c r="CU129" s="36">
        <f>+SQRT(((BB129-CT129)^2+(BC129-CT129)^2+(BD129-CT129)^2)/3)</f>
        <v>6814.4410223197201</v>
      </c>
      <c r="CV129" s="37">
        <f t="shared" si="153"/>
        <v>7.4769827875157471E-2</v>
      </c>
    </row>
    <row r="130" spans="1:100" ht="16.5" x14ac:dyDescent="0.25">
      <c r="A130" s="172"/>
      <c r="B130" s="150">
        <v>60</v>
      </c>
      <c r="C130" s="151" t="s">
        <v>85</v>
      </c>
      <c r="D130" s="74" t="s">
        <v>19</v>
      </c>
      <c r="E130" s="16" t="s">
        <v>94</v>
      </c>
      <c r="F130" s="16" t="s">
        <v>94</v>
      </c>
      <c r="G130" s="24"/>
      <c r="H130" s="24"/>
      <c r="I130" s="23"/>
      <c r="J130" s="23"/>
      <c r="K130" s="24"/>
      <c r="L130" s="23"/>
      <c r="M130" s="23"/>
      <c r="N130" s="24"/>
      <c r="O130" s="41"/>
      <c r="P130" s="25"/>
      <c r="Q130" s="26"/>
      <c r="R130" s="26"/>
      <c r="S130" s="41"/>
      <c r="T130" s="25"/>
      <c r="U130" s="26"/>
      <c r="V130" s="41"/>
      <c r="W130" s="25"/>
      <c r="X130" s="26"/>
      <c r="Y130" s="41"/>
      <c r="Z130" s="25"/>
      <c r="AA130" s="25"/>
      <c r="AB130" s="26"/>
      <c r="AC130" s="41"/>
      <c r="AD130" s="25"/>
      <c r="AE130" s="26"/>
      <c r="AF130" s="41"/>
      <c r="AG130" s="25"/>
      <c r="AH130" s="26"/>
      <c r="AI130" s="26"/>
      <c r="AJ130" s="26"/>
      <c r="AK130" s="26"/>
      <c r="AL130" s="26"/>
      <c r="AM130" s="26"/>
      <c r="AN130" s="26"/>
      <c r="AP130" s="22"/>
      <c r="AQ130" s="22"/>
      <c r="AR130" s="22"/>
      <c r="AT130" s="34"/>
      <c r="AU130" s="34"/>
      <c r="AV130" s="34"/>
      <c r="AW130" s="35"/>
      <c r="AX130" s="34"/>
      <c r="AY130" s="34"/>
      <c r="AZ130" s="34"/>
      <c r="BA130" s="35"/>
      <c r="BB130" s="22"/>
      <c r="BC130" s="22"/>
      <c r="BD130" s="22"/>
      <c r="BE130" s="35"/>
      <c r="BF130" s="22"/>
      <c r="BG130" s="27"/>
      <c r="BH130" s="28"/>
      <c r="BI130" s="35"/>
      <c r="BJ130" s="34"/>
      <c r="BK130" s="36"/>
      <c r="BL130" s="37"/>
      <c r="BM130" s="35"/>
      <c r="BN130" s="34"/>
      <c r="BO130" s="36"/>
      <c r="BP130" s="37"/>
      <c r="BQ130" s="35"/>
      <c r="BR130" s="22"/>
      <c r="BS130" s="27"/>
      <c r="BT130" s="28"/>
      <c r="BV130" s="34"/>
      <c r="BW130" s="36"/>
      <c r="BX130" s="37"/>
      <c r="BY130" s="35"/>
      <c r="BZ130" s="34"/>
      <c r="CA130" s="36"/>
      <c r="CB130" s="37"/>
      <c r="CC130" s="35"/>
      <c r="CD130" s="22"/>
      <c r="CE130" s="27"/>
      <c r="CF130" s="28"/>
      <c r="CG130" s="35"/>
      <c r="CH130" s="22"/>
      <c r="CI130" s="27"/>
      <c r="CJ130" s="28"/>
      <c r="CK130" s="35"/>
      <c r="CL130" s="34"/>
      <c r="CM130" s="36"/>
      <c r="CN130" s="37"/>
      <c r="CO130" s="35"/>
      <c r="CP130" s="34"/>
      <c r="CQ130" s="36"/>
      <c r="CR130" s="37"/>
      <c r="CS130" s="35"/>
      <c r="CT130" s="22"/>
      <c r="CU130" s="27"/>
      <c r="CV130" s="28"/>
    </row>
    <row r="131" spans="1:100" ht="16.5" x14ac:dyDescent="0.25">
      <c r="A131" s="172"/>
      <c r="B131" s="150"/>
      <c r="C131" s="151"/>
      <c r="D131" s="74" t="s">
        <v>20</v>
      </c>
      <c r="E131" s="16">
        <v>42253.521126760563</v>
      </c>
      <c r="F131" s="17">
        <f>E131*19%</f>
        <v>8028.1690140845067</v>
      </c>
      <c r="G131" s="17">
        <v>53550</v>
      </c>
      <c r="H131" s="29">
        <f>E131+F131</f>
        <v>50281.690140845072</v>
      </c>
      <c r="I131" s="16">
        <v>46124.999999999993</v>
      </c>
      <c r="J131" s="29">
        <f>I131*19%</f>
        <v>8763.7499999999982</v>
      </c>
      <c r="K131" s="29">
        <f>I131+J131</f>
        <v>54888.749999999993</v>
      </c>
      <c r="L131" s="16">
        <v>50400.000000000007</v>
      </c>
      <c r="M131" s="17">
        <f>L131*19%</f>
        <v>9576.0000000000018</v>
      </c>
      <c r="N131" s="26"/>
      <c r="O131" s="4">
        <v>45450</v>
      </c>
      <c r="P131" s="17">
        <f t="shared" si="126"/>
        <v>8635.5</v>
      </c>
      <c r="Q131" s="60">
        <v>53550</v>
      </c>
      <c r="R131" s="29">
        <f t="shared" si="127"/>
        <v>54085.5</v>
      </c>
      <c r="S131" s="4">
        <v>46359</v>
      </c>
      <c r="T131" s="17">
        <f t="shared" si="128"/>
        <v>8808.2100000000009</v>
      </c>
      <c r="U131" s="29">
        <f t="shared" si="129"/>
        <v>55167.21</v>
      </c>
      <c r="V131" s="4">
        <v>47750</v>
      </c>
      <c r="W131" s="17">
        <f t="shared" si="130"/>
        <v>9072.5</v>
      </c>
      <c r="X131" s="26"/>
      <c r="Y131" s="4">
        <v>60000</v>
      </c>
      <c r="Z131" s="17">
        <f t="shared" si="131"/>
        <v>11400</v>
      </c>
      <c r="AA131" s="17">
        <v>71400</v>
      </c>
      <c r="AB131" s="15">
        <f t="shared" si="224"/>
        <v>71400</v>
      </c>
      <c r="AC131" s="4">
        <v>60000</v>
      </c>
      <c r="AD131" s="17">
        <f t="shared" si="132"/>
        <v>11400</v>
      </c>
      <c r="AE131" s="15">
        <f t="shared" si="225"/>
        <v>71400</v>
      </c>
      <c r="AF131" s="4">
        <v>60000</v>
      </c>
      <c r="AG131" s="17">
        <f t="shared" si="133"/>
        <v>11400</v>
      </c>
      <c r="AH131" s="26"/>
      <c r="AI131" s="29">
        <f>+AVERAGE(H131,R131,AB131)</f>
        <v>58589.063380281696</v>
      </c>
      <c r="AJ131" s="29">
        <f>+AVERAGE(K131,U131,AE131)</f>
        <v>60485.32</v>
      </c>
      <c r="AK131" s="26"/>
      <c r="AL131" s="29">
        <f>+GEOMEAN(H131,R131,AB131)</f>
        <v>57906.810233478624</v>
      </c>
      <c r="AM131" s="29">
        <f>+GEOMEAN(K131,U131,AE131)</f>
        <v>60018.829898220269</v>
      </c>
      <c r="AN131" s="26"/>
      <c r="AP131" s="61">
        <f t="shared" si="134"/>
        <v>53550</v>
      </c>
      <c r="AQ131" s="61">
        <f t="shared" si="135"/>
        <v>53550</v>
      </c>
      <c r="AR131" s="61">
        <f t="shared" si="136"/>
        <v>71400</v>
      </c>
      <c r="AT131" s="34">
        <f>+H131</f>
        <v>50281.690140845072</v>
      </c>
      <c r="AU131" s="34">
        <f>+R131</f>
        <v>54085.5</v>
      </c>
      <c r="AV131" s="34">
        <f>+AB131</f>
        <v>71400</v>
      </c>
      <c r="AW131" s="35"/>
      <c r="AX131" s="34">
        <f>+K131</f>
        <v>54888.749999999993</v>
      </c>
      <c r="AY131" s="34">
        <f>+U131</f>
        <v>55167.21</v>
      </c>
      <c r="AZ131" s="34">
        <f>+AE131</f>
        <v>71400</v>
      </c>
      <c r="BA131" s="35"/>
      <c r="BB131" s="22"/>
      <c r="BC131" s="22"/>
      <c r="BD131" s="22"/>
      <c r="BE131" s="35"/>
      <c r="BF131" s="34">
        <f t="shared" si="137"/>
        <v>59500</v>
      </c>
      <c r="BG131" s="30">
        <f t="shared" si="138"/>
        <v>8414.5706961199157</v>
      </c>
      <c r="BH131" s="62">
        <f t="shared" si="139"/>
        <v>0.1414213562373095</v>
      </c>
      <c r="BI131" s="35"/>
      <c r="BJ131" s="34">
        <f t="shared" si="196"/>
        <v>58589.063380281696</v>
      </c>
      <c r="BK131" s="36">
        <f t="shared" si="197"/>
        <v>9190.840192531552</v>
      </c>
      <c r="BL131" s="37">
        <f t="shared" si="147"/>
        <v>0.15686955316006559</v>
      </c>
      <c r="BM131" s="35"/>
      <c r="BN131" s="34">
        <f t="shared" si="198"/>
        <v>60485.32</v>
      </c>
      <c r="BO131" s="36">
        <f t="shared" si="199"/>
        <v>7718.6814340144956</v>
      </c>
      <c r="BP131" s="37">
        <f t="shared" si="148"/>
        <v>0.12761247578775306</v>
      </c>
      <c r="BQ131" s="35"/>
      <c r="BR131" s="22"/>
      <c r="BS131" s="27"/>
      <c r="BT131" s="28"/>
      <c r="BV131" s="34">
        <f t="shared" si="202"/>
        <v>54085.5</v>
      </c>
      <c r="BW131" s="36">
        <f t="shared" si="203"/>
        <v>10234.921912983415</v>
      </c>
      <c r="BX131" s="37">
        <f t="shared" si="150"/>
        <v>0.1892359673661779</v>
      </c>
      <c r="BY131" s="35"/>
      <c r="BZ131" s="34">
        <f t="shared" si="204"/>
        <v>55167.21</v>
      </c>
      <c r="CA131" s="36">
        <f t="shared" si="205"/>
        <v>9373.3845035771374</v>
      </c>
      <c r="CB131" s="37">
        <f t="shared" si="151"/>
        <v>0.16990861969595958</v>
      </c>
      <c r="CC131" s="35"/>
      <c r="CD131" s="22"/>
      <c r="CE131" s="27"/>
      <c r="CF131" s="28"/>
      <c r="CG131" s="35"/>
      <c r="CH131" s="63">
        <f t="shared" si="140"/>
        <v>58939.401392769083</v>
      </c>
      <c r="CI131" s="63">
        <f t="shared" si="141"/>
        <v>8433.2242231799592</v>
      </c>
      <c r="CJ131" s="62">
        <f t="shared" si="142"/>
        <v>0.14308296358460437</v>
      </c>
      <c r="CK131" s="35"/>
      <c r="CL131" s="34">
        <f>+GEOMEAN(AT131:AV131)</f>
        <v>57906.810233478624</v>
      </c>
      <c r="CM131" s="36">
        <f>+SQRT(((AT131-CL131)^2+(AU131-CL131)^2+(AV131-CL131)^2)/3)</f>
        <v>9216.127863749316</v>
      </c>
      <c r="CN131" s="37">
        <f t="shared" si="143"/>
        <v>0.15915447296423596</v>
      </c>
      <c r="CO131" s="35"/>
      <c r="CP131" s="34">
        <f>+GEOMEAN(AX131:AZ131)</f>
        <v>60018.829898220269</v>
      </c>
      <c r="CQ131" s="36">
        <f>+SQRT(((AX131-CP131)^2+(AY131-CP131)^2+(AZ131-CP131)^2)/3)</f>
        <v>7732.7651001991835</v>
      </c>
      <c r="CR131" s="37">
        <f t="shared" si="144"/>
        <v>0.12883898458721005</v>
      </c>
      <c r="CS131" s="35"/>
      <c r="CT131" s="22"/>
      <c r="CU131" s="27"/>
      <c r="CV131" s="28"/>
    </row>
    <row r="132" spans="1:100" ht="16.5" x14ac:dyDescent="0.25">
      <c r="A132" s="172"/>
      <c r="B132" s="150">
        <v>61</v>
      </c>
      <c r="C132" s="151" t="s">
        <v>86</v>
      </c>
      <c r="D132" s="74" t="s">
        <v>19</v>
      </c>
      <c r="E132" s="16" t="s">
        <v>94</v>
      </c>
      <c r="F132" s="16" t="s">
        <v>94</v>
      </c>
      <c r="G132" s="24"/>
      <c r="H132" s="24"/>
      <c r="I132" s="23"/>
      <c r="J132" s="23"/>
      <c r="K132" s="24"/>
      <c r="L132" s="23"/>
      <c r="M132" s="23"/>
      <c r="N132" s="24"/>
      <c r="O132" s="41"/>
      <c r="P132" s="25"/>
      <c r="Q132" s="26"/>
      <c r="R132" s="26"/>
      <c r="S132" s="41"/>
      <c r="T132" s="25"/>
      <c r="U132" s="26"/>
      <c r="V132" s="41"/>
      <c r="W132" s="25"/>
      <c r="X132" s="26"/>
      <c r="Y132" s="41"/>
      <c r="Z132" s="25"/>
      <c r="AA132" s="25"/>
      <c r="AB132" s="26"/>
      <c r="AC132" s="41"/>
      <c r="AD132" s="25"/>
      <c r="AE132" s="26"/>
      <c r="AF132" s="41"/>
      <c r="AG132" s="25"/>
      <c r="AH132" s="26"/>
      <c r="AI132" s="26"/>
      <c r="AJ132" s="26"/>
      <c r="AK132" s="26"/>
      <c r="AL132" s="26"/>
      <c r="AM132" s="26"/>
      <c r="AN132" s="26"/>
      <c r="AP132" s="22"/>
      <c r="AQ132" s="22"/>
      <c r="AR132" s="22"/>
      <c r="AT132" s="34"/>
      <c r="AU132" s="34"/>
      <c r="AV132" s="34"/>
      <c r="AW132" s="35"/>
      <c r="AX132" s="34"/>
      <c r="AY132" s="34"/>
      <c r="AZ132" s="34"/>
      <c r="BA132" s="35"/>
      <c r="BB132" s="22"/>
      <c r="BC132" s="22"/>
      <c r="BD132" s="22"/>
      <c r="BE132" s="35"/>
      <c r="BF132" s="22"/>
      <c r="BG132" s="27"/>
      <c r="BH132" s="28"/>
      <c r="BI132" s="35"/>
      <c r="BJ132" s="34"/>
      <c r="BK132" s="36"/>
      <c r="BL132" s="37"/>
      <c r="BM132" s="35"/>
      <c r="BN132" s="34"/>
      <c r="BO132" s="36"/>
      <c r="BP132" s="37"/>
      <c r="BQ132" s="35"/>
      <c r="BR132" s="22"/>
      <c r="BS132" s="27"/>
      <c r="BT132" s="28"/>
      <c r="BV132" s="34"/>
      <c r="BW132" s="36"/>
      <c r="BX132" s="37"/>
      <c r="BY132" s="35"/>
      <c r="BZ132" s="34"/>
      <c r="CA132" s="36"/>
      <c r="CB132" s="37"/>
      <c r="CC132" s="35"/>
      <c r="CD132" s="22"/>
      <c r="CE132" s="27"/>
      <c r="CF132" s="28"/>
      <c r="CG132" s="35"/>
      <c r="CH132" s="22"/>
      <c r="CI132" s="27"/>
      <c r="CJ132" s="28"/>
      <c r="CK132" s="35"/>
      <c r="CL132" s="34"/>
      <c r="CM132" s="36"/>
      <c r="CN132" s="37"/>
      <c r="CO132" s="35"/>
      <c r="CP132" s="34"/>
      <c r="CQ132" s="36"/>
      <c r="CR132" s="37"/>
      <c r="CS132" s="35"/>
      <c r="CT132" s="22"/>
      <c r="CU132" s="27"/>
      <c r="CV132" s="28"/>
    </row>
    <row r="133" spans="1:100" ht="16.5" x14ac:dyDescent="0.25">
      <c r="A133" s="172"/>
      <c r="B133" s="150"/>
      <c r="C133" s="151"/>
      <c r="D133" s="74" t="s">
        <v>20</v>
      </c>
      <c r="E133" s="16">
        <v>51643.19248826291</v>
      </c>
      <c r="F133" s="17">
        <f>E133*19%</f>
        <v>9812.2065727699537</v>
      </c>
      <c r="G133" s="17">
        <v>65450</v>
      </c>
      <c r="H133" s="29">
        <f>E133+F133</f>
        <v>61455.399061032862</v>
      </c>
      <c r="I133" s="16">
        <v>56374.999999999993</v>
      </c>
      <c r="J133" s="29">
        <f>I133*19%</f>
        <v>10711.249999999998</v>
      </c>
      <c r="K133" s="29">
        <f>I133+J133</f>
        <v>67086.249999999985</v>
      </c>
      <c r="L133" s="16">
        <v>61600.000000000007</v>
      </c>
      <c r="M133" s="17">
        <f>L133*19%</f>
        <v>11704.000000000002</v>
      </c>
      <c r="N133" s="29">
        <f>L133+M133</f>
        <v>73304.000000000015</v>
      </c>
      <c r="O133" s="4">
        <v>43430</v>
      </c>
      <c r="P133" s="17">
        <f t="shared" si="126"/>
        <v>8251.7000000000007</v>
      </c>
      <c r="Q133" s="60">
        <v>51170</v>
      </c>
      <c r="R133" s="29">
        <f t="shared" si="127"/>
        <v>51681.7</v>
      </c>
      <c r="S133" s="4">
        <v>44299</v>
      </c>
      <c r="T133" s="17">
        <f t="shared" si="128"/>
        <v>8416.81</v>
      </c>
      <c r="U133" s="29">
        <f t="shared" si="129"/>
        <v>52715.81</v>
      </c>
      <c r="V133" s="4">
        <v>45628</v>
      </c>
      <c r="W133" s="17">
        <f t="shared" si="130"/>
        <v>8669.32</v>
      </c>
      <c r="X133" s="29">
        <f t="shared" si="154"/>
        <v>54297.32</v>
      </c>
      <c r="Y133" s="4">
        <v>80000</v>
      </c>
      <c r="Z133" s="17">
        <f t="shared" si="131"/>
        <v>15200</v>
      </c>
      <c r="AA133" s="17">
        <v>95200</v>
      </c>
      <c r="AB133" s="15">
        <f t="shared" si="224"/>
        <v>95200</v>
      </c>
      <c r="AC133" s="4">
        <v>80000</v>
      </c>
      <c r="AD133" s="17">
        <f t="shared" si="132"/>
        <v>15200</v>
      </c>
      <c r="AE133" s="15">
        <f t="shared" si="225"/>
        <v>95200</v>
      </c>
      <c r="AF133" s="4">
        <v>80000</v>
      </c>
      <c r="AG133" s="17">
        <f t="shared" si="133"/>
        <v>15200</v>
      </c>
      <c r="AH133" s="15">
        <f t="shared" si="226"/>
        <v>95200</v>
      </c>
      <c r="AI133" s="29">
        <f>+AVERAGE(H133,R133,AB133)</f>
        <v>69445.699687010958</v>
      </c>
      <c r="AJ133" s="29">
        <f>+AVERAGE(K133,U133,AE133)</f>
        <v>71667.353333333333</v>
      </c>
      <c r="AK133" s="29">
        <f>+AVERAGE(N133,X133,AH133)</f>
        <v>74267.106666666674</v>
      </c>
      <c r="AL133" s="29">
        <f>+GEOMEAN(H133,R133,AB133)</f>
        <v>67118.863493177938</v>
      </c>
      <c r="AM133" s="29">
        <f>+GEOMEAN(K133,U133,AE133)</f>
        <v>69567.08130969484</v>
      </c>
      <c r="AN133" s="29">
        <f>+GEOMEAN(N133,X133,AH133)</f>
        <v>72362.629324782436</v>
      </c>
      <c r="AP133" s="61">
        <f t="shared" si="134"/>
        <v>65450</v>
      </c>
      <c r="AQ133" s="61">
        <f t="shared" si="135"/>
        <v>51170</v>
      </c>
      <c r="AR133" s="61">
        <f t="shared" si="136"/>
        <v>95200</v>
      </c>
      <c r="AT133" s="34">
        <f>+H133</f>
        <v>61455.399061032862</v>
      </c>
      <c r="AU133" s="34">
        <f>+R133</f>
        <v>51681.7</v>
      </c>
      <c r="AV133" s="34">
        <f>+AB133</f>
        <v>95200</v>
      </c>
      <c r="AW133" s="35"/>
      <c r="AX133" s="34">
        <f>+K133</f>
        <v>67086.249999999985</v>
      </c>
      <c r="AY133" s="34">
        <f>+U133</f>
        <v>52715.81</v>
      </c>
      <c r="AZ133" s="34">
        <f>+AE133</f>
        <v>95200</v>
      </c>
      <c r="BA133" s="35"/>
      <c r="BB133" s="34">
        <f>+N133</f>
        <v>73304.000000000015</v>
      </c>
      <c r="BC133" s="34">
        <f>+X133</f>
        <v>54297.32</v>
      </c>
      <c r="BD133" s="34">
        <f>+AH133</f>
        <v>95200</v>
      </c>
      <c r="BE133" s="35"/>
      <c r="BF133" s="34">
        <f t="shared" si="137"/>
        <v>70606.666666666672</v>
      </c>
      <c r="BG133" s="30">
        <f t="shared" si="138"/>
        <v>18341.276461092402</v>
      </c>
      <c r="BH133" s="62">
        <f t="shared" si="139"/>
        <v>0.25976692183588518</v>
      </c>
      <c r="BI133" s="35"/>
      <c r="BJ133" s="34">
        <f t="shared" si="196"/>
        <v>69445.699687010958</v>
      </c>
      <c r="BK133" s="36">
        <f t="shared" si="197"/>
        <v>18643.037785236396</v>
      </c>
      <c r="BL133" s="37">
        <f t="shared" si="147"/>
        <v>0.26845489165290054</v>
      </c>
      <c r="BM133" s="35"/>
      <c r="BN133" s="34">
        <f t="shared" si="198"/>
        <v>71667.353333333333</v>
      </c>
      <c r="BO133" s="36">
        <f t="shared" si="199"/>
        <v>17644.007118604179</v>
      </c>
      <c r="BP133" s="37">
        <f t="shared" si="148"/>
        <v>0.24619308929324926</v>
      </c>
      <c r="BQ133" s="35"/>
      <c r="BR133" s="34">
        <f t="shared" si="200"/>
        <v>74267.106666666674</v>
      </c>
      <c r="BS133" s="36">
        <f t="shared" si="201"/>
        <v>16712.330550307957</v>
      </c>
      <c r="BT133" s="37">
        <f t="shared" si="149"/>
        <v>0.2250300476268447</v>
      </c>
      <c r="BV133" s="34">
        <f t="shared" si="202"/>
        <v>61455.399061032862</v>
      </c>
      <c r="BW133" s="36">
        <f t="shared" si="203"/>
        <v>20283.189146563192</v>
      </c>
      <c r="BX133" s="37">
        <f t="shared" si="150"/>
        <v>0.33004731002429033</v>
      </c>
      <c r="BY133" s="35"/>
      <c r="BZ133" s="34">
        <f t="shared" si="204"/>
        <v>67086.249999999985</v>
      </c>
      <c r="CA133" s="36">
        <f t="shared" si="205"/>
        <v>18229.028908640019</v>
      </c>
      <c r="CB133" s="37">
        <f t="shared" si="151"/>
        <v>0.27172526275712272</v>
      </c>
      <c r="CC133" s="35"/>
      <c r="CD133" s="34">
        <f t="shared" si="206"/>
        <v>73304.000000000015</v>
      </c>
      <c r="CE133" s="36">
        <f t="shared" si="207"/>
        <v>16740.058747630883</v>
      </c>
      <c r="CF133" s="37">
        <f t="shared" si="152"/>
        <v>0.22836487432651534</v>
      </c>
      <c r="CG133" s="35"/>
      <c r="CH133" s="63">
        <f t="shared" si="140"/>
        <v>68315.723496090155</v>
      </c>
      <c r="CI133" s="63">
        <f t="shared" si="141"/>
        <v>18483.799469617534</v>
      </c>
      <c r="CJ133" s="62">
        <f t="shared" si="142"/>
        <v>0.27056435215350383</v>
      </c>
      <c r="CK133" s="35"/>
      <c r="CL133" s="34">
        <f>+GEOMEAN(AT133:AV133)</f>
        <v>67118.863493177938</v>
      </c>
      <c r="CM133" s="36">
        <f>+SQRT(((AT133-CL133)^2+(AU133-CL133)^2+(AV133-CL133)^2)/3)</f>
        <v>18787.682787791695</v>
      </c>
      <c r="CN133" s="37">
        <f t="shared" si="143"/>
        <v>0.27991658097281852</v>
      </c>
      <c r="CO133" s="35"/>
      <c r="CP133" s="34">
        <f>+GEOMEAN(AX133:AZ133)</f>
        <v>69567.08130969484</v>
      </c>
      <c r="CQ133" s="36">
        <f>+SQRT(((AX133-CP133)^2+(AY133-CP133)^2+(AZ133-CP133)^2)/3)</f>
        <v>17768.571405001421</v>
      </c>
      <c r="CR133" s="37">
        <f t="shared" si="144"/>
        <v>0.25541637036488979</v>
      </c>
      <c r="CS133" s="35"/>
      <c r="CT133" s="34">
        <f>+GEOMEAN(BB133:BD133)</f>
        <v>72362.629324782436</v>
      </c>
      <c r="CU133" s="36">
        <f>+SQRT(((BB133-CT133)^2+(BC133-CT133)^2+(BD133-CT133)^2)/3)</f>
        <v>16820.494236748989</v>
      </c>
      <c r="CV133" s="37">
        <f t="shared" si="153"/>
        <v>0.23244725065550348</v>
      </c>
    </row>
    <row r="134" spans="1:100" ht="16.5" x14ac:dyDescent="0.25">
      <c r="A134" s="172"/>
      <c r="B134" s="150">
        <v>62</v>
      </c>
      <c r="C134" s="151" t="s">
        <v>87</v>
      </c>
      <c r="D134" s="74" t="s">
        <v>19</v>
      </c>
      <c r="E134" s="16" t="s">
        <v>94</v>
      </c>
      <c r="F134" s="16" t="s">
        <v>94</v>
      </c>
      <c r="G134" s="24"/>
      <c r="H134" s="24"/>
      <c r="I134" s="23"/>
      <c r="J134" s="23"/>
      <c r="K134" s="24"/>
      <c r="L134" s="23"/>
      <c r="M134" s="23"/>
      <c r="N134" s="24"/>
      <c r="O134" s="41"/>
      <c r="P134" s="25"/>
      <c r="Q134" s="26"/>
      <c r="R134" s="26"/>
      <c r="S134" s="41"/>
      <c r="T134" s="25"/>
      <c r="U134" s="26"/>
      <c r="V134" s="41"/>
      <c r="W134" s="25"/>
      <c r="X134" s="26"/>
      <c r="Y134" s="41"/>
      <c r="Z134" s="25"/>
      <c r="AA134" s="25"/>
      <c r="AB134" s="26"/>
      <c r="AC134" s="41"/>
      <c r="AD134" s="25"/>
      <c r="AE134" s="26"/>
      <c r="AF134" s="41"/>
      <c r="AG134" s="25"/>
      <c r="AH134" s="26"/>
      <c r="AI134" s="26"/>
      <c r="AJ134" s="26"/>
      <c r="AK134" s="26"/>
      <c r="AL134" s="26"/>
      <c r="AM134" s="26"/>
      <c r="AN134" s="26"/>
      <c r="AP134" s="22"/>
      <c r="AQ134" s="22"/>
      <c r="AR134" s="22"/>
      <c r="AT134" s="34"/>
      <c r="AU134" s="34"/>
      <c r="AV134" s="34"/>
      <c r="AW134" s="35"/>
      <c r="AX134" s="34"/>
      <c r="AY134" s="34"/>
      <c r="AZ134" s="34"/>
      <c r="BA134" s="35"/>
      <c r="BB134" s="22"/>
      <c r="BC134" s="22"/>
      <c r="BD134" s="22"/>
      <c r="BE134" s="35"/>
      <c r="BF134" s="22"/>
      <c r="BG134" s="27"/>
      <c r="BH134" s="28"/>
      <c r="BI134" s="35"/>
      <c r="BJ134" s="34"/>
      <c r="BK134" s="36"/>
      <c r="BL134" s="37"/>
      <c r="BM134" s="35"/>
      <c r="BN134" s="34"/>
      <c r="BO134" s="36"/>
      <c r="BP134" s="37"/>
      <c r="BQ134" s="35"/>
      <c r="BR134" s="22"/>
      <c r="BS134" s="27"/>
      <c r="BT134" s="28"/>
      <c r="BV134" s="34"/>
      <c r="BW134" s="36"/>
      <c r="BX134" s="37"/>
      <c r="BY134" s="35"/>
      <c r="BZ134" s="34"/>
      <c r="CA134" s="36"/>
      <c r="CB134" s="37"/>
      <c r="CC134" s="35"/>
      <c r="CD134" s="22"/>
      <c r="CE134" s="27"/>
      <c r="CF134" s="28"/>
      <c r="CG134" s="35"/>
      <c r="CH134" s="22"/>
      <c r="CI134" s="27"/>
      <c r="CJ134" s="28"/>
      <c r="CK134" s="35"/>
      <c r="CL134" s="34"/>
      <c r="CM134" s="36"/>
      <c r="CN134" s="37"/>
      <c r="CO134" s="35"/>
      <c r="CP134" s="34"/>
      <c r="CQ134" s="36"/>
      <c r="CR134" s="37"/>
      <c r="CS134" s="35"/>
      <c r="CT134" s="22"/>
      <c r="CU134" s="27"/>
      <c r="CV134" s="28"/>
    </row>
    <row r="135" spans="1:100" ht="16.5" x14ac:dyDescent="0.25">
      <c r="A135" s="172"/>
      <c r="B135" s="150"/>
      <c r="C135" s="151"/>
      <c r="D135" s="74" t="s">
        <v>20</v>
      </c>
      <c r="E135" s="16">
        <v>180000</v>
      </c>
      <c r="F135" s="16">
        <f t="shared" ref="F135" si="227">E135*19%</f>
        <v>34200</v>
      </c>
      <c r="G135" s="16">
        <v>214200</v>
      </c>
      <c r="H135" s="32">
        <f t="shared" ref="H135" si="228">E135+F135</f>
        <v>214200</v>
      </c>
      <c r="I135" s="16">
        <v>180000</v>
      </c>
      <c r="J135" s="16">
        <f t="shared" ref="J135" si="229">I135*19%</f>
        <v>34200</v>
      </c>
      <c r="K135" s="32">
        <f t="shared" ref="K135" si="230">I135+J135</f>
        <v>214200</v>
      </c>
      <c r="L135" s="16">
        <v>180000</v>
      </c>
      <c r="M135" s="16">
        <f t="shared" ref="M135" si="231">L135*19%</f>
        <v>34200</v>
      </c>
      <c r="N135" s="32">
        <f>L135+M135</f>
        <v>214200</v>
      </c>
      <c r="O135" s="4">
        <v>121200</v>
      </c>
      <c r="P135" s="17">
        <f t="shared" si="126"/>
        <v>23028</v>
      </c>
      <c r="Q135" s="60">
        <v>142800</v>
      </c>
      <c r="R135" s="29">
        <f t="shared" si="127"/>
        <v>144228</v>
      </c>
      <c r="S135" s="4">
        <v>123624</v>
      </c>
      <c r="T135" s="17">
        <f t="shared" si="128"/>
        <v>23488.560000000001</v>
      </c>
      <c r="U135" s="29">
        <f t="shared" si="129"/>
        <v>147112.56</v>
      </c>
      <c r="V135" s="4">
        <v>127333</v>
      </c>
      <c r="W135" s="17">
        <f t="shared" si="130"/>
        <v>24193.27</v>
      </c>
      <c r="X135" s="29">
        <f t="shared" si="154"/>
        <v>151526.26999999999</v>
      </c>
      <c r="Y135" s="4">
        <v>160000</v>
      </c>
      <c r="Z135" s="17">
        <f t="shared" si="131"/>
        <v>30400</v>
      </c>
      <c r="AA135" s="17">
        <v>190400</v>
      </c>
      <c r="AB135" s="15">
        <f t="shared" si="224"/>
        <v>190400</v>
      </c>
      <c r="AC135" s="4">
        <v>160000</v>
      </c>
      <c r="AD135" s="17">
        <f t="shared" si="132"/>
        <v>30400</v>
      </c>
      <c r="AE135" s="15">
        <f t="shared" si="225"/>
        <v>190400</v>
      </c>
      <c r="AF135" s="4">
        <v>160000</v>
      </c>
      <c r="AG135" s="17">
        <f t="shared" si="133"/>
        <v>30400</v>
      </c>
      <c r="AH135" s="15">
        <f t="shared" si="226"/>
        <v>190400</v>
      </c>
      <c r="AI135" s="29">
        <f>+AVERAGE(H135,R135,AB135)</f>
        <v>182942.66666666666</v>
      </c>
      <c r="AJ135" s="29">
        <f>+AVERAGE(K135,U135,AE135)</f>
        <v>183904.18666666668</v>
      </c>
      <c r="AK135" s="29">
        <f>+AVERAGE(N135,X135,AH135)</f>
        <v>185375.42333333334</v>
      </c>
      <c r="AL135" s="29">
        <f>+GEOMEAN(H135,R135,AB135)</f>
        <v>180514.46030247505</v>
      </c>
      <c r="AM135" s="29">
        <f>+GEOMEAN(K135,U135,AE135)</f>
        <v>181709.95514445886</v>
      </c>
      <c r="AN135" s="29">
        <f>+GEOMEAN(N135,X135,AH135)</f>
        <v>183509.31513343047</v>
      </c>
      <c r="AP135" s="61">
        <f t="shared" si="134"/>
        <v>214200</v>
      </c>
      <c r="AQ135" s="61">
        <f t="shared" si="135"/>
        <v>142800</v>
      </c>
      <c r="AR135" s="61">
        <f t="shared" si="136"/>
        <v>190400</v>
      </c>
      <c r="AT135" s="34">
        <f>+H135</f>
        <v>214200</v>
      </c>
      <c r="AU135" s="34">
        <f>+R135</f>
        <v>144228</v>
      </c>
      <c r="AV135" s="34">
        <f>+AB135</f>
        <v>190400</v>
      </c>
      <c r="AW135" s="35"/>
      <c r="AX135" s="34">
        <f>+K135</f>
        <v>214200</v>
      </c>
      <c r="AY135" s="34">
        <f>+U135</f>
        <v>147112.56</v>
      </c>
      <c r="AZ135" s="34">
        <f>+AE135</f>
        <v>190400</v>
      </c>
      <c r="BA135" s="35"/>
      <c r="BB135" s="34">
        <f>+N135</f>
        <v>214200</v>
      </c>
      <c r="BC135" s="34">
        <f>+X135</f>
        <v>151526.26999999999</v>
      </c>
      <c r="BD135" s="34">
        <f>+AH135</f>
        <v>190400</v>
      </c>
      <c r="BE135" s="35"/>
      <c r="BF135" s="34">
        <f t="shared" si="137"/>
        <v>182466.66666666666</v>
      </c>
      <c r="BG135" s="30">
        <f t="shared" si="138"/>
        <v>29683.815268406601</v>
      </c>
      <c r="BH135" s="62">
        <f t="shared" si="139"/>
        <v>0.1626807559466931</v>
      </c>
      <c r="BI135" s="35"/>
      <c r="BJ135" s="34">
        <f t="shared" si="196"/>
        <v>182942.66666666666</v>
      </c>
      <c r="BK135" s="36">
        <f t="shared" si="197"/>
        <v>29048.569228487351</v>
      </c>
      <c r="BL135" s="37">
        <f t="shared" si="147"/>
        <v>0.15878509785481437</v>
      </c>
      <c r="BM135" s="35"/>
      <c r="BN135" s="34">
        <f t="shared" si="198"/>
        <v>183904.18666666668</v>
      </c>
      <c r="BO135" s="36">
        <f t="shared" si="199"/>
        <v>27770.822153050296</v>
      </c>
      <c r="BP135" s="37">
        <f t="shared" si="148"/>
        <v>0.15100701433940689</v>
      </c>
      <c r="BQ135" s="35"/>
      <c r="BR135" s="34">
        <f t="shared" si="200"/>
        <v>185375.42333333334</v>
      </c>
      <c r="BS135" s="36">
        <f t="shared" si="201"/>
        <v>25831.942578103157</v>
      </c>
      <c r="BT135" s="37">
        <f t="shared" si="149"/>
        <v>0.13934933829741483</v>
      </c>
      <c r="BV135" s="34">
        <f t="shared" si="202"/>
        <v>190400</v>
      </c>
      <c r="BW135" s="36">
        <f t="shared" si="203"/>
        <v>29990.518412769503</v>
      </c>
      <c r="BX135" s="37">
        <f t="shared" si="150"/>
        <v>0.15751322695782302</v>
      </c>
      <c r="BY135" s="35"/>
      <c r="BZ135" s="34">
        <f t="shared" si="204"/>
        <v>190400</v>
      </c>
      <c r="CA135" s="36">
        <f t="shared" si="205"/>
        <v>28520.416440119992</v>
      </c>
      <c r="CB135" s="37">
        <f t="shared" si="151"/>
        <v>0.1497921031518907</v>
      </c>
      <c r="CC135" s="35"/>
      <c r="CD135" s="34">
        <f t="shared" si="206"/>
        <v>190400</v>
      </c>
      <c r="CE135" s="36">
        <f t="shared" si="207"/>
        <v>26316.071668044104</v>
      </c>
      <c r="CF135" s="37">
        <f t="shared" si="152"/>
        <v>0.13821466212208039</v>
      </c>
      <c r="CG135" s="35"/>
      <c r="CH135" s="63">
        <f t="shared" si="140"/>
        <v>179916.72592498787</v>
      </c>
      <c r="CI135" s="63">
        <f t="shared" si="141"/>
        <v>29793.138248176583</v>
      </c>
      <c r="CJ135" s="62">
        <f t="shared" si="142"/>
        <v>0.16559404410570558</v>
      </c>
      <c r="CK135" s="35"/>
      <c r="CL135" s="34">
        <f>+GEOMEAN(AT135:AV135)</f>
        <v>180514.46030247505</v>
      </c>
      <c r="CM135" s="36">
        <f>+SQRT(((AT135-CL135)^2+(AU135-CL135)^2+(AV135-CL135)^2)/3)</f>
        <v>29149.880966640718</v>
      </c>
      <c r="CN135" s="37">
        <f t="shared" si="143"/>
        <v>0.16148224866748273</v>
      </c>
      <c r="CO135" s="35"/>
      <c r="CP135" s="34">
        <f>+GEOMEAN(AX135:AZ135)</f>
        <v>181709.95514445886</v>
      </c>
      <c r="CQ135" s="36">
        <f>+SQRT(((AX135-CP135)^2+(AY135-CP135)^2+(AZ135-CP135)^2)/3)</f>
        <v>27857.372723022643</v>
      </c>
      <c r="CR135" s="37">
        <f t="shared" si="144"/>
        <v>0.15330680534743468</v>
      </c>
      <c r="CS135" s="35"/>
      <c r="CT135" s="34">
        <f>+GEOMEAN(BB135:BD135)</f>
        <v>183509.31513343047</v>
      </c>
      <c r="CU135" s="36">
        <f>+SQRT(((BB135-CT135)^2+(BC135-CT135)^2+(BD135-CT135)^2)/3)</f>
        <v>25899.259008167919</v>
      </c>
      <c r="CV135" s="37">
        <f t="shared" si="153"/>
        <v>0.1411332116265403</v>
      </c>
    </row>
    <row r="136" spans="1:100" ht="16.5" x14ac:dyDescent="0.25">
      <c r="A136" s="172"/>
      <c r="B136" s="150">
        <v>63</v>
      </c>
      <c r="C136" s="151" t="s">
        <v>88</v>
      </c>
      <c r="D136" s="74" t="s">
        <v>19</v>
      </c>
      <c r="E136" s="16" t="s">
        <v>94</v>
      </c>
      <c r="F136" s="16" t="s">
        <v>94</v>
      </c>
      <c r="G136" s="24"/>
      <c r="H136" s="24"/>
      <c r="I136" s="23"/>
      <c r="J136" s="23"/>
      <c r="K136" s="24"/>
      <c r="L136" s="23"/>
      <c r="M136" s="23"/>
      <c r="N136" s="24"/>
      <c r="O136" s="41"/>
      <c r="P136" s="25"/>
      <c r="Q136" s="26"/>
      <c r="R136" s="26"/>
      <c r="S136" s="41"/>
      <c r="T136" s="25"/>
      <c r="U136" s="26"/>
      <c r="V136" s="41"/>
      <c r="W136" s="25"/>
      <c r="X136" s="26"/>
      <c r="Y136" s="41"/>
      <c r="Z136" s="25"/>
      <c r="AA136" s="25"/>
      <c r="AB136" s="26"/>
      <c r="AC136" s="41"/>
      <c r="AD136" s="25"/>
      <c r="AE136" s="26"/>
      <c r="AF136" s="41"/>
      <c r="AG136" s="25"/>
      <c r="AH136" s="26"/>
      <c r="AI136" s="26"/>
      <c r="AJ136" s="26"/>
      <c r="AK136" s="26"/>
      <c r="AL136" s="26"/>
      <c r="AM136" s="26"/>
      <c r="AN136" s="26"/>
      <c r="AP136" s="22"/>
      <c r="AQ136" s="22"/>
      <c r="AR136" s="22"/>
      <c r="AT136" s="34"/>
      <c r="AU136" s="34"/>
      <c r="AV136" s="34"/>
      <c r="AW136" s="35"/>
      <c r="AX136" s="34"/>
      <c r="AY136" s="34"/>
      <c r="AZ136" s="34"/>
      <c r="BA136" s="35"/>
      <c r="BB136" s="22"/>
      <c r="BC136" s="22"/>
      <c r="BD136" s="22"/>
      <c r="BE136" s="35"/>
      <c r="BF136" s="22"/>
      <c r="BG136" s="27"/>
      <c r="BH136" s="28"/>
      <c r="BI136" s="35"/>
      <c r="BJ136" s="34"/>
      <c r="BK136" s="36"/>
      <c r="BL136" s="37"/>
      <c r="BM136" s="35"/>
      <c r="BN136" s="34"/>
      <c r="BO136" s="36"/>
      <c r="BP136" s="37"/>
      <c r="BQ136" s="35"/>
      <c r="BR136" s="22"/>
      <c r="BS136" s="27"/>
      <c r="BT136" s="28"/>
      <c r="BV136" s="34"/>
      <c r="BW136" s="36"/>
      <c r="BX136" s="37"/>
      <c r="BY136" s="35"/>
      <c r="BZ136" s="34"/>
      <c r="CA136" s="36"/>
      <c r="CB136" s="37"/>
      <c r="CC136" s="35"/>
      <c r="CD136" s="22"/>
      <c r="CE136" s="27"/>
      <c r="CF136" s="28"/>
      <c r="CG136" s="35"/>
      <c r="CH136" s="22"/>
      <c r="CI136" s="27"/>
      <c r="CJ136" s="28"/>
      <c r="CK136" s="35"/>
      <c r="CL136" s="34"/>
      <c r="CM136" s="36"/>
      <c r="CN136" s="37"/>
      <c r="CO136" s="35"/>
      <c r="CP136" s="34"/>
      <c r="CQ136" s="36"/>
      <c r="CR136" s="37"/>
      <c r="CS136" s="35"/>
      <c r="CT136" s="34"/>
      <c r="CU136" s="36"/>
      <c r="CV136" s="37"/>
    </row>
    <row r="137" spans="1:100" ht="16.5" x14ac:dyDescent="0.25">
      <c r="A137" s="172"/>
      <c r="B137" s="150"/>
      <c r="C137" s="151"/>
      <c r="D137" s="74" t="s">
        <v>20</v>
      </c>
      <c r="E137" s="16">
        <v>112676.05633802817</v>
      </c>
      <c r="F137" s="17">
        <f>E137*19%</f>
        <v>21408.450704225354</v>
      </c>
      <c r="G137" s="17">
        <v>142800</v>
      </c>
      <c r="H137" s="29">
        <f>E137+F137</f>
        <v>134084.50704225351</v>
      </c>
      <c r="I137" s="16">
        <v>122999.99999999999</v>
      </c>
      <c r="J137" s="29">
        <f>I137*19%</f>
        <v>23369.999999999996</v>
      </c>
      <c r="K137" s="29">
        <f>I137+J137</f>
        <v>146369.99999999997</v>
      </c>
      <c r="L137" s="16">
        <v>134400</v>
      </c>
      <c r="M137" s="17">
        <f>L137*19%</f>
        <v>25536</v>
      </c>
      <c r="N137" s="29">
        <f>L137+M137</f>
        <v>159936</v>
      </c>
      <c r="O137" s="4">
        <v>216140</v>
      </c>
      <c r="P137" s="17">
        <f t="shared" si="126"/>
        <v>41066.6</v>
      </c>
      <c r="Q137" s="60">
        <v>254660</v>
      </c>
      <c r="R137" s="29">
        <f t="shared" si="127"/>
        <v>257206.6</v>
      </c>
      <c r="S137" s="4">
        <v>220463</v>
      </c>
      <c r="T137" s="17">
        <f t="shared" si="128"/>
        <v>41887.97</v>
      </c>
      <c r="U137" s="29">
        <f t="shared" si="129"/>
        <v>262350.96999999997</v>
      </c>
      <c r="V137" s="4">
        <v>227077</v>
      </c>
      <c r="W137" s="17">
        <f t="shared" si="130"/>
        <v>43144.63</v>
      </c>
      <c r="X137" s="29">
        <f t="shared" si="154"/>
        <v>270221.63</v>
      </c>
      <c r="Y137" s="4">
        <v>140000</v>
      </c>
      <c r="Z137" s="17">
        <f t="shared" si="131"/>
        <v>26600</v>
      </c>
      <c r="AA137" s="17">
        <v>166600</v>
      </c>
      <c r="AB137" s="15">
        <f t="shared" si="224"/>
        <v>166600</v>
      </c>
      <c r="AC137" s="4">
        <v>140000</v>
      </c>
      <c r="AD137" s="17">
        <f t="shared" si="132"/>
        <v>26600</v>
      </c>
      <c r="AE137" s="15">
        <f t="shared" si="225"/>
        <v>166600</v>
      </c>
      <c r="AF137" s="4">
        <v>140000</v>
      </c>
      <c r="AG137" s="17">
        <f t="shared" si="133"/>
        <v>26600</v>
      </c>
      <c r="AH137" s="15">
        <f t="shared" si="226"/>
        <v>166600</v>
      </c>
      <c r="AI137" s="29">
        <f>+AVERAGE(H137,R137,AB137)</f>
        <v>185963.70234741783</v>
      </c>
      <c r="AJ137" s="29">
        <f>+AVERAGE(K137,U137,AE137)</f>
        <v>191773.65666666665</v>
      </c>
      <c r="AK137" s="29">
        <f>+AVERAGE(N137,X137,AH137)</f>
        <v>198919.21</v>
      </c>
      <c r="AL137" s="29">
        <f>+GEOMEAN(H137,R137,AB137)</f>
        <v>179106.72869102872</v>
      </c>
      <c r="AM137" s="29">
        <f>+GEOMEAN(K137,U137,AE137)</f>
        <v>185639.29683329971</v>
      </c>
      <c r="AN137" s="29">
        <f>+GEOMEAN(N137,X137,AH137)</f>
        <v>193099.18710075083</v>
      </c>
      <c r="AP137" s="61">
        <f t="shared" si="134"/>
        <v>142800</v>
      </c>
      <c r="AQ137" s="61">
        <f t="shared" si="135"/>
        <v>254660</v>
      </c>
      <c r="AR137" s="61">
        <f t="shared" si="136"/>
        <v>166600</v>
      </c>
      <c r="AT137" s="34">
        <f>+H137</f>
        <v>134084.50704225351</v>
      </c>
      <c r="AU137" s="34">
        <f>+R137</f>
        <v>257206.6</v>
      </c>
      <c r="AV137" s="34">
        <f>+AB137</f>
        <v>166600</v>
      </c>
      <c r="AW137" s="35"/>
      <c r="AX137" s="34">
        <f>+K137</f>
        <v>146369.99999999997</v>
      </c>
      <c r="AY137" s="34">
        <f>+U137</f>
        <v>262350.96999999997</v>
      </c>
      <c r="AZ137" s="34">
        <f>+AE137</f>
        <v>166600</v>
      </c>
      <c r="BA137" s="35"/>
      <c r="BB137" s="34">
        <f>+N137</f>
        <v>159936</v>
      </c>
      <c r="BC137" s="34">
        <f>+X137</f>
        <v>270221.63</v>
      </c>
      <c r="BD137" s="34">
        <f>+AH137</f>
        <v>166600</v>
      </c>
      <c r="BE137" s="35"/>
      <c r="BF137" s="34">
        <f t="shared" si="137"/>
        <v>188020</v>
      </c>
      <c r="BG137" s="30">
        <f t="shared" si="138"/>
        <v>48112.903328178676</v>
      </c>
      <c r="BH137" s="62">
        <f t="shared" si="139"/>
        <v>0.25589247595031739</v>
      </c>
      <c r="BI137" s="35"/>
      <c r="BJ137" s="34">
        <f t="shared" si="196"/>
        <v>185963.70234741783</v>
      </c>
      <c r="BK137" s="36">
        <f t="shared" si="197"/>
        <v>52095.919034178667</v>
      </c>
      <c r="BL137" s="37">
        <f t="shared" si="147"/>
        <v>0.28014025520342106</v>
      </c>
      <c r="BM137" s="35"/>
      <c r="BN137" s="34">
        <f t="shared" si="198"/>
        <v>191773.65666666665</v>
      </c>
      <c r="BO137" s="36">
        <f t="shared" si="199"/>
        <v>50584.458041402606</v>
      </c>
      <c r="BP137" s="37">
        <f t="shared" si="148"/>
        <v>0.26377167187945161</v>
      </c>
      <c r="BQ137" s="35"/>
      <c r="BR137" s="34">
        <f t="shared" si="200"/>
        <v>198919.21</v>
      </c>
      <c r="BS137" s="36">
        <f t="shared" si="201"/>
        <v>50491.771919738188</v>
      </c>
      <c r="BT137" s="37">
        <f t="shared" si="149"/>
        <v>0.25383054718414672</v>
      </c>
      <c r="BV137" s="34">
        <f t="shared" si="202"/>
        <v>166600</v>
      </c>
      <c r="BW137" s="36">
        <f t="shared" si="203"/>
        <v>55578.212895118239</v>
      </c>
      <c r="BX137" s="37">
        <f t="shared" si="150"/>
        <v>0.3336027184580927</v>
      </c>
      <c r="BY137" s="35"/>
      <c r="BZ137" s="34">
        <f t="shared" si="204"/>
        <v>166600</v>
      </c>
      <c r="CA137" s="36">
        <f t="shared" si="205"/>
        <v>56502.215755788129</v>
      </c>
      <c r="CB137" s="37">
        <f t="shared" si="151"/>
        <v>0.3391489541163753</v>
      </c>
      <c r="CC137" s="35"/>
      <c r="CD137" s="34">
        <f t="shared" si="206"/>
        <v>166600</v>
      </c>
      <c r="CE137" s="36">
        <f t="shared" si="207"/>
        <v>59949.565191241942</v>
      </c>
      <c r="CF137" s="37">
        <f t="shared" si="152"/>
        <v>0.35984132767852306</v>
      </c>
      <c r="CG137" s="35"/>
      <c r="CH137" s="63">
        <f t="shared" si="140"/>
        <v>182300.55034810328</v>
      </c>
      <c r="CI137" s="63">
        <f t="shared" si="141"/>
        <v>48451.662210777125</v>
      </c>
      <c r="CJ137" s="62">
        <f t="shared" si="142"/>
        <v>0.26577902325724512</v>
      </c>
      <c r="CK137" s="35"/>
      <c r="CL137" s="34">
        <f>+GEOMEAN(AT137:AV137)</f>
        <v>179106.72869102872</v>
      </c>
      <c r="CM137" s="36">
        <f>+SQRT(((AT137-CL137)^2+(AU137-CL137)^2+(AV137-CL137)^2)/3)</f>
        <v>52545.245909978446</v>
      </c>
      <c r="CN137" s="37">
        <f t="shared" si="143"/>
        <v>0.2933739357197605</v>
      </c>
      <c r="CO137" s="35"/>
      <c r="CP137" s="34">
        <f>+GEOMEAN(AX137:AZ137)</f>
        <v>185639.29683329971</v>
      </c>
      <c r="CQ137" s="36">
        <f>+SQRT(((AX137-CP137)^2+(AY137-CP137)^2+(AZ137-CP137)^2)/3)</f>
        <v>50955.056333082852</v>
      </c>
      <c r="CR137" s="37">
        <f t="shared" si="144"/>
        <v>0.27448421321504707</v>
      </c>
      <c r="CS137" s="35"/>
      <c r="CT137" s="34">
        <f>+GEOMEAN(BB137:BD137)</f>
        <v>193099.18710075083</v>
      </c>
      <c r="CU137" s="36">
        <f>+SQRT(((BB137-CT137)^2+(BC137-CT137)^2+(BD137-CT137)^2)/3)</f>
        <v>50826.092690100144</v>
      </c>
      <c r="CV137" s="37">
        <f t="shared" si="153"/>
        <v>0.26321235968529105</v>
      </c>
    </row>
    <row r="138" spans="1:100" ht="16.5" x14ac:dyDescent="0.25">
      <c r="A138" s="172"/>
      <c r="B138" s="150">
        <v>64</v>
      </c>
      <c r="C138" s="151" t="s">
        <v>89</v>
      </c>
      <c r="D138" s="74" t="s">
        <v>19</v>
      </c>
      <c r="E138" s="16">
        <v>711737.08920187794</v>
      </c>
      <c r="F138" s="17">
        <f t="shared" si="121"/>
        <v>135230.04694835682</v>
      </c>
      <c r="G138" s="17">
        <v>902020</v>
      </c>
      <c r="H138" s="29">
        <f t="shared" si="122"/>
        <v>846967.13615023473</v>
      </c>
      <c r="I138" s="16">
        <v>776949.99999999988</v>
      </c>
      <c r="J138" s="29">
        <f t="shared" si="123"/>
        <v>147620.49999999997</v>
      </c>
      <c r="K138" s="29">
        <f t="shared" si="124"/>
        <v>924570.49999999988</v>
      </c>
      <c r="L138" s="16">
        <v>848960.00000000012</v>
      </c>
      <c r="M138" s="17">
        <f t="shared" si="125"/>
        <v>161302.40000000002</v>
      </c>
      <c r="N138" s="26"/>
      <c r="O138" s="4" t="s">
        <v>94</v>
      </c>
      <c r="P138" s="17" t="e">
        <f t="shared" si="126"/>
        <v>#VALUE!</v>
      </c>
      <c r="Q138" s="26"/>
      <c r="R138" s="26"/>
      <c r="S138" s="41"/>
      <c r="T138" s="25"/>
      <c r="U138" s="26"/>
      <c r="V138" s="41"/>
      <c r="W138" s="25"/>
      <c r="X138" s="26"/>
      <c r="Y138" s="4">
        <v>140000</v>
      </c>
      <c r="Z138" s="17">
        <f t="shared" si="131"/>
        <v>26600</v>
      </c>
      <c r="AA138" s="17">
        <v>166600</v>
      </c>
      <c r="AB138" s="15">
        <f t="shared" si="224"/>
        <v>166600</v>
      </c>
      <c r="AC138" s="4">
        <v>140000</v>
      </c>
      <c r="AD138" s="17">
        <f t="shared" si="132"/>
        <v>26600</v>
      </c>
      <c r="AE138" s="15">
        <f t="shared" si="225"/>
        <v>166600</v>
      </c>
      <c r="AF138" s="4">
        <v>140000</v>
      </c>
      <c r="AG138" s="17">
        <f t="shared" si="133"/>
        <v>26600</v>
      </c>
      <c r="AH138" s="26"/>
      <c r="AI138" s="29">
        <f>+AVERAGE(H138,R138,AB138)</f>
        <v>506783.56807511736</v>
      </c>
      <c r="AJ138" s="29">
        <f>+AVERAGE(K138,U138,AE138)</f>
        <v>545585.25</v>
      </c>
      <c r="AK138" s="26"/>
      <c r="AL138" s="29">
        <f>+GEOMEAN(H138,R138,AB138)</f>
        <v>375639.08859785763</v>
      </c>
      <c r="AM138" s="29">
        <f>+GEOMEAN(K138,U138,AE138)</f>
        <v>392470.9483515945</v>
      </c>
      <c r="AN138" s="26"/>
      <c r="AP138" s="61">
        <f t="shared" si="134"/>
        <v>902020</v>
      </c>
      <c r="AQ138" s="22"/>
      <c r="AR138" s="61">
        <f t="shared" si="136"/>
        <v>166600</v>
      </c>
      <c r="AT138" s="34">
        <f>+H138</f>
        <v>846967.13615023473</v>
      </c>
      <c r="AU138" s="34"/>
      <c r="AV138" s="34">
        <f>+AB138</f>
        <v>166600</v>
      </c>
      <c r="AW138" s="35"/>
      <c r="AX138" s="34">
        <f>+K138</f>
        <v>924570.49999999988</v>
      </c>
      <c r="AY138" s="34"/>
      <c r="AZ138" s="34">
        <f>+AE138</f>
        <v>166600</v>
      </c>
      <c r="BA138" s="35"/>
      <c r="BB138" s="22"/>
      <c r="BC138" s="22"/>
      <c r="BD138" s="22"/>
      <c r="BE138" s="35"/>
      <c r="BF138" s="34">
        <f t="shared" si="137"/>
        <v>534310</v>
      </c>
      <c r="BG138" s="30">
        <f t="shared" si="138"/>
        <v>367710</v>
      </c>
      <c r="BH138" s="62">
        <f t="shared" si="139"/>
        <v>0.68819599109131402</v>
      </c>
      <c r="BI138" s="35"/>
      <c r="BJ138" s="34">
        <f t="shared" si="196"/>
        <v>506783.56807511736</v>
      </c>
      <c r="BK138" s="36">
        <f t="shared" si="197"/>
        <v>340183.56807511736</v>
      </c>
      <c r="BL138" s="37">
        <f t="shared" si="147"/>
        <v>0.67126005953037149</v>
      </c>
      <c r="BM138" s="35"/>
      <c r="BN138" s="34">
        <f t="shared" si="198"/>
        <v>545585.25</v>
      </c>
      <c r="BO138" s="36">
        <f t="shared" si="199"/>
        <v>378985.24999999983</v>
      </c>
      <c r="BP138" s="37">
        <f t="shared" si="148"/>
        <v>0.69463983859534295</v>
      </c>
      <c r="BQ138" s="35"/>
      <c r="BR138" s="22"/>
      <c r="BS138" s="27"/>
      <c r="BT138" s="28"/>
      <c r="BV138" s="34">
        <f t="shared" si="202"/>
        <v>506783.56807511736</v>
      </c>
      <c r="BW138" s="36">
        <f t="shared" si="203"/>
        <v>403434.9616512279</v>
      </c>
      <c r="BX138" s="37">
        <f t="shared" si="150"/>
        <v>0.79606953947533921</v>
      </c>
      <c r="BY138" s="35"/>
      <c r="BZ138" s="34">
        <f t="shared" si="204"/>
        <v>545585.25</v>
      </c>
      <c r="CA138" s="36">
        <f t="shared" si="205"/>
        <v>441558.94451842905</v>
      </c>
      <c r="CB138" s="37">
        <f t="shared" si="151"/>
        <v>0.80933079572519429</v>
      </c>
      <c r="CC138" s="35"/>
      <c r="CD138" s="22"/>
      <c r="CE138" s="27"/>
      <c r="CF138" s="28"/>
      <c r="CG138" s="35"/>
      <c r="CH138" s="63">
        <f t="shared" si="140"/>
        <v>387655.17151200242</v>
      </c>
      <c r="CI138" s="63">
        <f>+SQRT(((AP138-CH138)^2+(AR138-CH138)^2)/2)</f>
        <v>395876.60049419943</v>
      </c>
      <c r="CJ138" s="62">
        <f t="shared" si="142"/>
        <v>1.0212080982955298</v>
      </c>
      <c r="CK138" s="35"/>
      <c r="CL138" s="34">
        <f>+GEOMEAN(AT138:AV138)</f>
        <v>375639.08859785763</v>
      </c>
      <c r="CM138" s="36">
        <f>+SQRT(((AT138-CL138)^2+(AU138-CL138)^2+(AV138-CL138)^2)/3)</f>
        <v>368307.9299779773</v>
      </c>
      <c r="CN138" s="37">
        <f t="shared" si="143"/>
        <v>0.98048350439980769</v>
      </c>
      <c r="CO138" s="35"/>
      <c r="CP138" s="34">
        <f>+GEOMEAN(AX138:AZ138)</f>
        <v>392470.9483515945</v>
      </c>
      <c r="CQ138" s="36">
        <f>+SQRT(((AX138-CP138)^2+(AY138-CP138)^2+(AZ138-CP138)^2)/3)</f>
        <v>403394.37422687764</v>
      </c>
      <c r="CR138" s="37">
        <f t="shared" si="144"/>
        <v>1.0278324444679594</v>
      </c>
      <c r="CS138" s="35"/>
      <c r="CT138" s="22"/>
      <c r="CU138" s="27"/>
      <c r="CV138" s="28"/>
    </row>
    <row r="139" spans="1:100" ht="16.5" x14ac:dyDescent="0.25">
      <c r="A139" s="172"/>
      <c r="B139" s="150"/>
      <c r="C139" s="151"/>
      <c r="D139" s="74" t="s">
        <v>20</v>
      </c>
      <c r="E139" s="16">
        <v>120000</v>
      </c>
      <c r="F139" s="16">
        <f t="shared" si="121"/>
        <v>22800</v>
      </c>
      <c r="G139" s="16">
        <v>142800</v>
      </c>
      <c r="H139" s="32">
        <f t="shared" si="122"/>
        <v>142800</v>
      </c>
      <c r="I139" s="16">
        <v>120000</v>
      </c>
      <c r="J139" s="16">
        <f t="shared" si="123"/>
        <v>22800</v>
      </c>
      <c r="K139" s="32">
        <f t="shared" si="124"/>
        <v>142800</v>
      </c>
      <c r="L139" s="16">
        <v>120000</v>
      </c>
      <c r="M139" s="16">
        <f t="shared" si="125"/>
        <v>22800</v>
      </c>
      <c r="N139" s="24"/>
      <c r="O139" s="4">
        <v>121200</v>
      </c>
      <c r="P139" s="17">
        <f t="shared" si="126"/>
        <v>23028</v>
      </c>
      <c r="Q139" s="60">
        <v>142800</v>
      </c>
      <c r="R139" s="29">
        <f t="shared" si="127"/>
        <v>144228</v>
      </c>
      <c r="S139" s="4">
        <v>123624</v>
      </c>
      <c r="T139" s="17">
        <f t="shared" si="128"/>
        <v>23488.560000000001</v>
      </c>
      <c r="U139" s="29">
        <f t="shared" si="129"/>
        <v>147112.56</v>
      </c>
      <c r="V139" s="4">
        <v>127333</v>
      </c>
      <c r="W139" s="17">
        <f t="shared" si="130"/>
        <v>24193.27</v>
      </c>
      <c r="X139" s="26"/>
      <c r="Y139" s="4">
        <v>160000</v>
      </c>
      <c r="Z139" s="17">
        <f t="shared" si="131"/>
        <v>30400</v>
      </c>
      <c r="AA139" s="17">
        <v>190400</v>
      </c>
      <c r="AB139" s="15">
        <f t="shared" si="224"/>
        <v>190400</v>
      </c>
      <c r="AC139" s="4">
        <v>160000</v>
      </c>
      <c r="AD139" s="17">
        <f t="shared" si="132"/>
        <v>30400</v>
      </c>
      <c r="AE139" s="15">
        <f t="shared" si="225"/>
        <v>190400</v>
      </c>
      <c r="AF139" s="4">
        <v>160000</v>
      </c>
      <c r="AG139" s="17">
        <f t="shared" si="133"/>
        <v>30400</v>
      </c>
      <c r="AH139" s="26"/>
      <c r="AI139" s="29">
        <f>+AVERAGE(H139,R139,AB139)</f>
        <v>159142.66666666666</v>
      </c>
      <c r="AJ139" s="29">
        <f>+AVERAGE(K139,U139,AE139)</f>
        <v>160104.18666666668</v>
      </c>
      <c r="AK139" s="26"/>
      <c r="AL139" s="29">
        <f>+GEOMEAN(H139,R139,AB139)</f>
        <v>157693.90612265831</v>
      </c>
      <c r="AM139" s="29">
        <f>+GEOMEAN(K139,U139,AE139)</f>
        <v>158738.26706230841</v>
      </c>
      <c r="AN139" s="26"/>
      <c r="AP139" s="61">
        <f t="shared" si="134"/>
        <v>142800</v>
      </c>
      <c r="AQ139" s="61">
        <f t="shared" si="135"/>
        <v>142800</v>
      </c>
      <c r="AR139" s="61">
        <f t="shared" si="136"/>
        <v>190400</v>
      </c>
      <c r="AT139" s="34">
        <f>+H139</f>
        <v>142800</v>
      </c>
      <c r="AU139" s="34">
        <f>+R139</f>
        <v>144228</v>
      </c>
      <c r="AV139" s="34">
        <f>+AB139</f>
        <v>190400</v>
      </c>
      <c r="AW139" s="35"/>
      <c r="AX139" s="34">
        <f>+K139</f>
        <v>142800</v>
      </c>
      <c r="AY139" s="34">
        <f>+U139</f>
        <v>147112.56</v>
      </c>
      <c r="AZ139" s="34">
        <f>+AE139</f>
        <v>190400</v>
      </c>
      <c r="BA139" s="35"/>
      <c r="BB139" s="22"/>
      <c r="BC139" s="22"/>
      <c r="BD139" s="22"/>
      <c r="BE139" s="35"/>
      <c r="BF139" s="34">
        <f t="shared" si="137"/>
        <v>158666.66666666666</v>
      </c>
      <c r="BG139" s="30">
        <f t="shared" si="138"/>
        <v>22438.855189653106</v>
      </c>
      <c r="BH139" s="62">
        <f t="shared" si="139"/>
        <v>0.1414213562373095</v>
      </c>
      <c r="BI139" s="35"/>
      <c r="BJ139" s="34">
        <f t="shared" si="196"/>
        <v>159142.66666666666</v>
      </c>
      <c r="BK139" s="36">
        <f t="shared" si="197"/>
        <v>22109.959465262607</v>
      </c>
      <c r="BL139" s="37">
        <f t="shared" si="147"/>
        <v>0.13893168895789068</v>
      </c>
      <c r="BM139" s="35"/>
      <c r="BN139" s="34">
        <f t="shared" si="198"/>
        <v>160104.18666666668</v>
      </c>
      <c r="BO139" s="36">
        <f t="shared" si="199"/>
        <v>21494.600447314417</v>
      </c>
      <c r="BP139" s="37">
        <f t="shared" si="148"/>
        <v>0.134253831175981</v>
      </c>
      <c r="BQ139" s="35"/>
      <c r="BR139" s="22"/>
      <c r="BS139" s="27"/>
      <c r="BT139" s="28"/>
      <c r="BV139" s="34">
        <f t="shared" si="202"/>
        <v>144228</v>
      </c>
      <c r="BW139" s="36">
        <f t="shared" si="203"/>
        <v>26670.162904139401</v>
      </c>
      <c r="BX139" s="37">
        <f t="shared" si="150"/>
        <v>0.18491667986895333</v>
      </c>
      <c r="BY139" s="35"/>
      <c r="BZ139" s="34">
        <f t="shared" si="204"/>
        <v>147112.56</v>
      </c>
      <c r="CA139" s="36">
        <f t="shared" si="205"/>
        <v>25115.736338712693</v>
      </c>
      <c r="CB139" s="37">
        <f t="shared" si="151"/>
        <v>0.17072462296021967</v>
      </c>
      <c r="CC139" s="35"/>
      <c r="CD139" s="22"/>
      <c r="CE139" s="27"/>
      <c r="CF139" s="28"/>
      <c r="CG139" s="35"/>
      <c r="CH139" s="63">
        <f t="shared" si="140"/>
        <v>157171.73704738423</v>
      </c>
      <c r="CI139" s="63">
        <f t="shared" si="141"/>
        <v>22488.597928479892</v>
      </c>
      <c r="CJ139" s="62">
        <f t="shared" si="142"/>
        <v>0.14308296358460437</v>
      </c>
      <c r="CK139" s="35"/>
      <c r="CL139" s="34">
        <f>+GEOMEAN(AT139:AV139)</f>
        <v>157693.90612265831</v>
      </c>
      <c r="CM139" s="36">
        <f>+SQRT(((AT139-CL139)^2+(AU139-CL139)^2+(AV139-CL139)^2)/3)</f>
        <v>22157.373821584337</v>
      </c>
      <c r="CN139" s="37">
        <f t="shared" si="143"/>
        <v>0.14050875120278758</v>
      </c>
      <c r="CO139" s="35"/>
      <c r="CP139" s="34">
        <f>+GEOMEAN(AX139:AZ139)</f>
        <v>158738.26706230841</v>
      </c>
      <c r="CQ139" s="36">
        <f>+SQRT(((AX139-CP139)^2+(AY139-CP139)^2+(AZ139-CP139)^2)/3)</f>
        <v>21537.956837993224</v>
      </c>
      <c r="CR139" s="37">
        <f t="shared" si="144"/>
        <v>0.13568219709453602</v>
      </c>
      <c r="CS139" s="35"/>
      <c r="CT139" s="22"/>
      <c r="CU139" s="27"/>
      <c r="CV139" s="28"/>
    </row>
    <row r="140" spans="1:100" ht="16.5" x14ac:dyDescent="0.25">
      <c r="A140" s="172"/>
      <c r="B140" s="150">
        <v>65</v>
      </c>
      <c r="C140" s="151" t="s">
        <v>90</v>
      </c>
      <c r="D140" s="74" t="s">
        <v>19</v>
      </c>
      <c r="E140" s="16" t="s">
        <v>94</v>
      </c>
      <c r="F140" s="16" t="s">
        <v>94</v>
      </c>
      <c r="G140" s="24"/>
      <c r="H140" s="24"/>
      <c r="I140" s="23"/>
      <c r="J140" s="23"/>
      <c r="K140" s="24"/>
      <c r="L140" s="23"/>
      <c r="M140" s="23"/>
      <c r="N140" s="24"/>
      <c r="O140" s="41"/>
      <c r="P140" s="25"/>
      <c r="Q140" s="26"/>
      <c r="R140" s="26"/>
      <c r="S140" s="41"/>
      <c r="T140" s="25"/>
      <c r="U140" s="26"/>
      <c r="V140" s="41"/>
      <c r="W140" s="25"/>
      <c r="X140" s="26"/>
      <c r="Y140" s="41"/>
      <c r="Z140" s="25"/>
      <c r="AA140" s="25"/>
      <c r="AB140" s="26"/>
      <c r="AC140" s="41"/>
      <c r="AD140" s="25"/>
      <c r="AE140" s="26"/>
      <c r="AF140" s="41"/>
      <c r="AG140" s="25"/>
      <c r="AH140" s="26"/>
      <c r="AI140" s="26"/>
      <c r="AJ140" s="26"/>
      <c r="AK140" s="26"/>
      <c r="AL140" s="26"/>
      <c r="AM140" s="26"/>
      <c r="AN140" s="26"/>
      <c r="AP140" s="22"/>
      <c r="AQ140" s="22"/>
      <c r="AR140" s="22"/>
      <c r="AT140" s="34"/>
      <c r="AU140" s="34"/>
      <c r="AV140" s="34"/>
      <c r="AW140" s="35"/>
      <c r="AX140" s="34"/>
      <c r="AY140" s="34"/>
      <c r="AZ140" s="34"/>
      <c r="BA140" s="35"/>
      <c r="BB140" s="22"/>
      <c r="BC140" s="22"/>
      <c r="BD140" s="22"/>
      <c r="BE140" s="35"/>
      <c r="BF140" s="22"/>
      <c r="BG140" s="27"/>
      <c r="BH140" s="28"/>
      <c r="BI140" s="35"/>
      <c r="BJ140" s="34"/>
      <c r="BK140" s="36"/>
      <c r="BL140" s="37"/>
      <c r="BM140" s="35"/>
      <c r="BN140" s="34"/>
      <c r="BO140" s="36"/>
      <c r="BP140" s="37"/>
      <c r="BQ140" s="35"/>
      <c r="BR140" s="22"/>
      <c r="BS140" s="27"/>
      <c r="BT140" s="28"/>
      <c r="BV140" s="34"/>
      <c r="BW140" s="36"/>
      <c r="BX140" s="37"/>
      <c r="BY140" s="35"/>
      <c r="BZ140" s="34"/>
      <c r="CA140" s="36"/>
      <c r="CB140" s="37"/>
      <c r="CC140" s="35"/>
      <c r="CD140" s="22"/>
      <c r="CE140" s="27"/>
      <c r="CF140" s="28"/>
      <c r="CG140" s="35"/>
      <c r="CH140" s="22"/>
      <c r="CI140" s="27"/>
      <c r="CJ140" s="28"/>
      <c r="CK140" s="35"/>
      <c r="CL140" s="34"/>
      <c r="CM140" s="36"/>
      <c r="CN140" s="37"/>
      <c r="CO140" s="35"/>
      <c r="CP140" s="34"/>
      <c r="CQ140" s="36"/>
      <c r="CR140" s="37"/>
      <c r="CS140" s="35"/>
      <c r="CT140" s="34"/>
      <c r="CU140" s="36"/>
      <c r="CV140" s="37"/>
    </row>
    <row r="141" spans="1:100" ht="16.5" x14ac:dyDescent="0.25">
      <c r="A141" s="172"/>
      <c r="B141" s="150"/>
      <c r="C141" s="151"/>
      <c r="D141" s="74" t="s">
        <v>20</v>
      </c>
      <c r="E141" s="16">
        <v>173708.92018779344</v>
      </c>
      <c r="F141" s="17">
        <f>E141*19%</f>
        <v>33004.694835680755</v>
      </c>
      <c r="G141" s="17">
        <v>220150</v>
      </c>
      <c r="H141" s="29">
        <f>E141+F141</f>
        <v>206713.61502347421</v>
      </c>
      <c r="I141" s="16">
        <v>189624.99999999997</v>
      </c>
      <c r="J141" s="29">
        <f>I141*19%</f>
        <v>36028.749999999993</v>
      </c>
      <c r="K141" s="29">
        <f>I141+J141</f>
        <v>225653.74999999997</v>
      </c>
      <c r="L141" s="16">
        <v>207200.00000000003</v>
      </c>
      <c r="M141" s="17">
        <f>L141*19%</f>
        <v>39368.000000000007</v>
      </c>
      <c r="N141" s="29">
        <f>L141+M141</f>
        <v>246568.00000000003</v>
      </c>
      <c r="O141" s="4">
        <v>234320</v>
      </c>
      <c r="P141" s="17">
        <f t="shared" si="126"/>
        <v>44520.800000000003</v>
      </c>
      <c r="Q141" s="60">
        <v>276080</v>
      </c>
      <c r="R141" s="29">
        <f t="shared" si="127"/>
        <v>278840.8</v>
      </c>
      <c r="S141" s="4">
        <v>239006</v>
      </c>
      <c r="T141" s="17">
        <f t="shared" si="128"/>
        <v>45411.14</v>
      </c>
      <c r="U141" s="29">
        <f t="shared" si="129"/>
        <v>284417.14</v>
      </c>
      <c r="V141" s="4">
        <v>246177</v>
      </c>
      <c r="W141" s="17">
        <f t="shared" si="130"/>
        <v>46773.63</v>
      </c>
      <c r="X141" s="29">
        <f t="shared" si="154"/>
        <v>292950.63</v>
      </c>
      <c r="Y141" s="4">
        <v>320000</v>
      </c>
      <c r="Z141" s="17">
        <f t="shared" si="131"/>
        <v>60800</v>
      </c>
      <c r="AA141" s="17">
        <v>380800</v>
      </c>
      <c r="AB141" s="15">
        <f t="shared" si="224"/>
        <v>380800</v>
      </c>
      <c r="AC141" s="4">
        <v>320000</v>
      </c>
      <c r="AD141" s="17">
        <f t="shared" si="132"/>
        <v>60800</v>
      </c>
      <c r="AE141" s="15">
        <f t="shared" si="225"/>
        <v>380800</v>
      </c>
      <c r="AF141" s="4">
        <v>320000</v>
      </c>
      <c r="AG141" s="17">
        <f t="shared" si="133"/>
        <v>60800</v>
      </c>
      <c r="AH141" s="15">
        <f t="shared" si="226"/>
        <v>380800</v>
      </c>
      <c r="AI141" s="29">
        <f>+AVERAGE(H141,R141,AB141)</f>
        <v>288784.80500782473</v>
      </c>
      <c r="AJ141" s="29">
        <f>+AVERAGE(K141,U141,AE141)</f>
        <v>296956.96333333332</v>
      </c>
      <c r="AK141" s="29">
        <f>+AVERAGE(N141,X141,AH141)</f>
        <v>306772.87666666665</v>
      </c>
      <c r="AL141" s="29">
        <f>+GEOMEAN(H141,R141,AB141)</f>
        <v>279988.87825621007</v>
      </c>
      <c r="AM141" s="29">
        <f>+GEOMEAN(K141,U141,AE141)</f>
        <v>290200.67613790557</v>
      </c>
      <c r="AN141" s="29">
        <f>+GEOMEAN(N141,X141,AH141)</f>
        <v>301862.63784112054</v>
      </c>
      <c r="AP141" s="61">
        <f t="shared" si="134"/>
        <v>220150</v>
      </c>
      <c r="AQ141" s="61">
        <f t="shared" si="135"/>
        <v>276080</v>
      </c>
      <c r="AR141" s="61">
        <f t="shared" si="136"/>
        <v>380800</v>
      </c>
      <c r="AT141" s="34">
        <f>+H141</f>
        <v>206713.61502347421</v>
      </c>
      <c r="AU141" s="34">
        <f>+R141</f>
        <v>278840.8</v>
      </c>
      <c r="AV141" s="34">
        <f>+AB141</f>
        <v>380800</v>
      </c>
      <c r="AW141" s="35"/>
      <c r="AX141" s="34">
        <f>+K141</f>
        <v>225653.74999999997</v>
      </c>
      <c r="AY141" s="34">
        <f>+U141</f>
        <v>284417.14</v>
      </c>
      <c r="AZ141" s="34">
        <f>+AE141</f>
        <v>380800</v>
      </c>
      <c r="BA141" s="35"/>
      <c r="BB141" s="34">
        <f>+N141</f>
        <v>246568.00000000003</v>
      </c>
      <c r="BC141" s="34">
        <f>+X141</f>
        <v>292950.63</v>
      </c>
      <c r="BD141" s="34">
        <f>+AH141</f>
        <v>380800</v>
      </c>
      <c r="BE141" s="35"/>
      <c r="BF141" s="34">
        <f t="shared" si="137"/>
        <v>292343.33333333331</v>
      </c>
      <c r="BG141" s="30">
        <f t="shared" si="138"/>
        <v>66585.672299343467</v>
      </c>
      <c r="BH141" s="62">
        <f t="shared" si="139"/>
        <v>0.2277653180598502</v>
      </c>
      <c r="BI141" s="35"/>
      <c r="BJ141" s="34">
        <f t="shared" si="196"/>
        <v>288784.80500782473</v>
      </c>
      <c r="BK141" s="36">
        <f t="shared" si="197"/>
        <v>71417.457180745871</v>
      </c>
      <c r="BL141" s="37">
        <f t="shared" si="147"/>
        <v>0.24730337587814147</v>
      </c>
      <c r="BM141" s="35"/>
      <c r="BN141" s="34">
        <f t="shared" si="198"/>
        <v>296956.96333333332</v>
      </c>
      <c r="BO141" s="36">
        <f t="shared" si="199"/>
        <v>63955.844659624585</v>
      </c>
      <c r="BP141" s="37">
        <f t="shared" si="148"/>
        <v>0.21537075252158455</v>
      </c>
      <c r="BQ141" s="35"/>
      <c r="BR141" s="34">
        <f t="shared" si="200"/>
        <v>306772.87666666665</v>
      </c>
      <c r="BS141" s="36">
        <f t="shared" si="201"/>
        <v>55664.76044551962</v>
      </c>
      <c r="BT141" s="37">
        <f t="shared" si="149"/>
        <v>0.18145267942316767</v>
      </c>
      <c r="BV141" s="34">
        <f t="shared" si="202"/>
        <v>278840.8</v>
      </c>
      <c r="BW141" s="36">
        <f t="shared" si="203"/>
        <v>72106.424302965708</v>
      </c>
      <c r="BX141" s="37">
        <f t="shared" si="150"/>
        <v>0.2585935211165859</v>
      </c>
      <c r="BY141" s="35"/>
      <c r="BZ141" s="34">
        <f t="shared" si="204"/>
        <v>284417.14</v>
      </c>
      <c r="CA141" s="36">
        <f t="shared" si="205"/>
        <v>65173.593083067273</v>
      </c>
      <c r="CB141" s="37">
        <f t="shared" si="151"/>
        <v>0.22914790959176112</v>
      </c>
      <c r="CC141" s="35"/>
      <c r="CD141" s="34">
        <f t="shared" si="206"/>
        <v>292950.63</v>
      </c>
      <c r="CE141" s="36">
        <f t="shared" si="207"/>
        <v>57355.209513794522</v>
      </c>
      <c r="CF141" s="37">
        <f t="shared" si="152"/>
        <v>0.19578455767033004</v>
      </c>
      <c r="CG141" s="35"/>
      <c r="CH141" s="63">
        <f t="shared" si="140"/>
        <v>284981.62503713812</v>
      </c>
      <c r="CI141" s="63">
        <f t="shared" si="141"/>
        <v>66991.391272265915</v>
      </c>
      <c r="CJ141" s="62">
        <f t="shared" si="142"/>
        <v>0.23507266920642958</v>
      </c>
      <c r="CK141" s="35"/>
      <c r="CL141" s="34">
        <f>+GEOMEAN(AT141:AV141)</f>
        <v>279988.87825621007</v>
      </c>
      <c r="CM141" s="36">
        <f>+SQRT(((AT141-CL141)^2+(AU141-CL141)^2+(AV141-CL141)^2)/3)</f>
        <v>71957.081080206772</v>
      </c>
      <c r="CN141" s="37">
        <f t="shared" si="143"/>
        <v>0.25699978344982988</v>
      </c>
      <c r="CO141" s="35"/>
      <c r="CP141" s="34">
        <f>+GEOMEAN(AX141:AZ141)</f>
        <v>290200.67613790557</v>
      </c>
      <c r="CQ141" s="36">
        <f>+SQRT(((AX141-CP141)^2+(AY141-CP141)^2+(AZ141-CP141)^2)/3)</f>
        <v>64311.721192898614</v>
      </c>
      <c r="CR141" s="37">
        <f t="shared" si="144"/>
        <v>0.22161120383584909</v>
      </c>
      <c r="CS141" s="35"/>
      <c r="CT141" s="34">
        <f>+GEOMEAN(BB141:BD141)</f>
        <v>301862.63784112054</v>
      </c>
      <c r="CU141" s="36">
        <f>+SQRT(((BB141-CT141)^2+(BC141-CT141)^2+(BD141-CT141)^2)/3)</f>
        <v>55880.909090502355</v>
      </c>
      <c r="CV141" s="37">
        <f t="shared" si="153"/>
        <v>0.18512032323759847</v>
      </c>
    </row>
    <row r="142" spans="1:100" ht="16.5" x14ac:dyDescent="0.25">
      <c r="A142" s="172"/>
      <c r="B142" s="150">
        <v>66</v>
      </c>
      <c r="C142" s="151" t="s">
        <v>91</v>
      </c>
      <c r="D142" s="74" t="s">
        <v>19</v>
      </c>
      <c r="E142" s="16" t="s">
        <v>94</v>
      </c>
      <c r="F142" s="16" t="s">
        <v>94</v>
      </c>
      <c r="G142" s="24"/>
      <c r="H142" s="24"/>
      <c r="I142" s="23"/>
      <c r="J142" s="23"/>
      <c r="K142" s="24"/>
      <c r="L142" s="23"/>
      <c r="M142" s="23"/>
      <c r="N142" s="24"/>
      <c r="O142" s="41"/>
      <c r="P142" s="25"/>
      <c r="Q142" s="26"/>
      <c r="R142" s="26"/>
      <c r="S142" s="41"/>
      <c r="T142" s="25"/>
      <c r="U142" s="26"/>
      <c r="V142" s="41"/>
      <c r="W142" s="25"/>
      <c r="X142" s="26"/>
      <c r="Y142" s="41"/>
      <c r="Z142" s="25"/>
      <c r="AA142" s="25"/>
      <c r="AB142" s="26"/>
      <c r="AC142" s="41"/>
      <c r="AD142" s="25"/>
      <c r="AE142" s="26"/>
      <c r="AF142" s="41"/>
      <c r="AG142" s="25"/>
      <c r="AH142" s="26"/>
      <c r="AI142" s="26"/>
      <c r="AJ142" s="26"/>
      <c r="AK142" s="26"/>
      <c r="AL142" s="26"/>
      <c r="AM142" s="26"/>
      <c r="AN142" s="26"/>
      <c r="AP142" s="22"/>
      <c r="AQ142" s="22"/>
      <c r="AR142" s="22"/>
      <c r="AT142" s="34"/>
      <c r="AU142" s="34"/>
      <c r="AV142" s="34"/>
      <c r="AW142" s="35"/>
      <c r="AX142" s="34"/>
      <c r="AY142" s="34"/>
      <c r="AZ142" s="34"/>
      <c r="BA142" s="35"/>
      <c r="BB142" s="22"/>
      <c r="BC142" s="22"/>
      <c r="BD142" s="22"/>
      <c r="BE142" s="35"/>
      <c r="BF142" s="22"/>
      <c r="BG142" s="27"/>
      <c r="BH142" s="28"/>
      <c r="BI142" s="35"/>
      <c r="BJ142" s="34"/>
      <c r="BK142" s="36"/>
      <c r="BL142" s="37"/>
      <c r="BM142" s="35"/>
      <c r="BN142" s="34"/>
      <c r="BO142" s="36"/>
      <c r="BP142" s="37"/>
      <c r="BQ142" s="35"/>
      <c r="BR142" s="22"/>
      <c r="BS142" s="27"/>
      <c r="BT142" s="28"/>
      <c r="BV142" s="34"/>
      <c r="BW142" s="36"/>
      <c r="BX142" s="37"/>
      <c r="BY142" s="35"/>
      <c r="BZ142" s="34"/>
      <c r="CA142" s="36"/>
      <c r="CB142" s="37"/>
      <c r="CC142" s="35"/>
      <c r="CD142" s="22"/>
      <c r="CE142" s="27"/>
      <c r="CF142" s="28"/>
      <c r="CG142" s="35"/>
      <c r="CH142" s="22"/>
      <c r="CI142" s="27"/>
      <c r="CJ142" s="28"/>
      <c r="CK142" s="35"/>
      <c r="CL142" s="34"/>
      <c r="CM142" s="36"/>
      <c r="CN142" s="37"/>
      <c r="CO142" s="35"/>
      <c r="CP142" s="34"/>
      <c r="CQ142" s="36"/>
      <c r="CR142" s="37"/>
      <c r="CS142" s="35"/>
      <c r="CT142" s="34"/>
      <c r="CU142" s="36"/>
      <c r="CV142" s="37"/>
    </row>
    <row r="143" spans="1:100" ht="16.5" x14ac:dyDescent="0.25">
      <c r="A143" s="172"/>
      <c r="B143" s="150"/>
      <c r="C143" s="151"/>
      <c r="D143" s="74" t="s">
        <v>20</v>
      </c>
      <c r="E143" s="16">
        <v>75117.370892018778</v>
      </c>
      <c r="F143" s="17">
        <f>E143*19%</f>
        <v>14272.300469483567</v>
      </c>
      <c r="G143" s="17">
        <v>95200</v>
      </c>
      <c r="H143" s="29">
        <f>E143+F143</f>
        <v>89389.671361502347</v>
      </c>
      <c r="I143" s="16">
        <v>82000</v>
      </c>
      <c r="J143" s="29">
        <f>I143*19%</f>
        <v>15580</v>
      </c>
      <c r="K143" s="29">
        <f>I143+J143</f>
        <v>97580</v>
      </c>
      <c r="L143" s="16">
        <v>89600.000000000015</v>
      </c>
      <c r="M143" s="17">
        <f>L143*19%</f>
        <v>17024.000000000004</v>
      </c>
      <c r="N143" s="29">
        <f>L143+M143</f>
        <v>106624.00000000001</v>
      </c>
      <c r="O143" s="4">
        <v>20200</v>
      </c>
      <c r="P143" s="17">
        <f t="shared" ref="P143:P147" si="232">+O143*19%</f>
        <v>3838</v>
      </c>
      <c r="Q143" s="60">
        <v>23800</v>
      </c>
      <c r="R143" s="29">
        <f t="shared" ref="R143:R147" si="233">+O143+P143</f>
        <v>24038</v>
      </c>
      <c r="S143" s="4">
        <v>20604</v>
      </c>
      <c r="T143" s="17">
        <f t="shared" ref="T143:T147" si="234">+S143*19%</f>
        <v>3914.76</v>
      </c>
      <c r="U143" s="29">
        <f t="shared" ref="U143:U147" si="235">+S143+T143</f>
        <v>24518.760000000002</v>
      </c>
      <c r="V143" s="4">
        <v>21222</v>
      </c>
      <c r="W143" s="17">
        <f t="shared" ref="W143:W147" si="236">+V143*19%</f>
        <v>4032.18</v>
      </c>
      <c r="X143" s="29">
        <f t="shared" ref="X143:X147" si="237">+V143+W143</f>
        <v>25254.18</v>
      </c>
      <c r="Y143" s="4">
        <v>60000</v>
      </c>
      <c r="Z143" s="17">
        <f t="shared" ref="Z143:Z147" si="238">+Y143*19%</f>
        <v>11400</v>
      </c>
      <c r="AA143" s="17">
        <v>71400</v>
      </c>
      <c r="AB143" s="15">
        <f t="shared" si="224"/>
        <v>71400</v>
      </c>
      <c r="AC143" s="4">
        <v>60000</v>
      </c>
      <c r="AD143" s="17">
        <f t="shared" ref="AD143" si="239">+AC143*19%</f>
        <v>11400</v>
      </c>
      <c r="AE143" s="15">
        <f t="shared" si="225"/>
        <v>71400</v>
      </c>
      <c r="AF143" s="4">
        <v>60000</v>
      </c>
      <c r="AG143" s="17">
        <f t="shared" ref="AG143" si="240">+AF143*19%</f>
        <v>11400</v>
      </c>
      <c r="AH143" s="15">
        <f t="shared" si="226"/>
        <v>71400</v>
      </c>
      <c r="AI143" s="29">
        <f>+AVERAGE(H143,R143,AB143)</f>
        <v>61609.223787167452</v>
      </c>
      <c r="AJ143" s="29">
        <f>+AVERAGE(K143,U143,AE143)</f>
        <v>64499.58666666667</v>
      </c>
      <c r="AK143" s="29">
        <f>+AVERAGE(N143,X143,AH143)</f>
        <v>67759.393333333341</v>
      </c>
      <c r="AL143" s="29">
        <f>+GEOMEAN(H143,R143,AB143)</f>
        <v>53533.786316086822</v>
      </c>
      <c r="AM143" s="29">
        <f>+GEOMEAN(K143,U143,AE143)</f>
        <v>55486.309844351985</v>
      </c>
      <c r="AN143" s="29">
        <f>+GEOMEAN(N143,X143,AH143)</f>
        <v>57715.901665865262</v>
      </c>
      <c r="AP143" s="61">
        <f t="shared" ref="AP143:AP147" si="241">G143</f>
        <v>95200</v>
      </c>
      <c r="AQ143" s="61">
        <f t="shared" ref="AQ143:AQ147" si="242">Q143</f>
        <v>23800</v>
      </c>
      <c r="AR143" s="61">
        <f t="shared" ref="AR143:AR147" si="243">AA143</f>
        <v>71400</v>
      </c>
      <c r="AT143" s="34">
        <f>+H143</f>
        <v>89389.671361502347</v>
      </c>
      <c r="AU143" s="34">
        <f>+R143</f>
        <v>24038</v>
      </c>
      <c r="AV143" s="34">
        <f>+AB143</f>
        <v>71400</v>
      </c>
      <c r="AW143" s="35"/>
      <c r="AX143" s="34">
        <f>+K143</f>
        <v>97580</v>
      </c>
      <c r="AY143" s="34">
        <f>+U143</f>
        <v>24518.760000000002</v>
      </c>
      <c r="AZ143" s="34">
        <f>+AE143</f>
        <v>71400</v>
      </c>
      <c r="BA143" s="35"/>
      <c r="BB143" s="34">
        <f>+N143</f>
        <v>106624.00000000001</v>
      </c>
      <c r="BC143" s="34">
        <f>+X143</f>
        <v>25254.18</v>
      </c>
      <c r="BD143" s="34">
        <f>+AH143</f>
        <v>71400</v>
      </c>
      <c r="BE143" s="35"/>
      <c r="BF143" s="34">
        <f t="shared" ref="BF143:BF147" si="244">AVERAGE(AP143:AR143)</f>
        <v>63466.666666666664</v>
      </c>
      <c r="BG143" s="30">
        <f t="shared" ref="BG143:BG147" si="245">_xlfn.STDEV.P(AP143:AR143)</f>
        <v>29683.815268406601</v>
      </c>
      <c r="BH143" s="62">
        <f t="shared" ref="BH143:BH147" si="246">BG143/BF143</f>
        <v>0.46770717334674267</v>
      </c>
      <c r="BI143" s="35"/>
      <c r="BJ143" s="34">
        <f t="shared" ref="BJ143:BJ147" si="247">+AVERAGE(AT143:AV143)</f>
        <v>61609.223787167452</v>
      </c>
      <c r="BK143" s="36">
        <f t="shared" ref="BK143:BK147" si="248">+_xlfn.STDEV.P(AT143:AV143)</f>
        <v>27563.317550357606</v>
      </c>
      <c r="BL143" s="37">
        <f t="shared" ref="BL143:BL147" si="249">+BK143/BJ143</f>
        <v>0.44738946307092986</v>
      </c>
      <c r="BM143" s="35"/>
      <c r="BN143" s="34">
        <f t="shared" ref="BN143:BN147" si="250">+AVERAGE(AX143:AZ143)</f>
        <v>64499.58666666667</v>
      </c>
      <c r="BO143" s="36">
        <f t="shared" ref="BO143:BO147" si="251">+_xlfn.STDEV.P(AX143:AZ143)</f>
        <v>30223.588753516484</v>
      </c>
      <c r="BP143" s="37">
        <f t="shared" ref="BP143:BP147" si="252">+BO143/BN143</f>
        <v>0.46858577419591446</v>
      </c>
      <c r="BQ143" s="35"/>
      <c r="BR143" s="34">
        <f t="shared" ref="BR143:BR147" si="253">+AVERAGE(BB143:BD143)</f>
        <v>67759.393333333341</v>
      </c>
      <c r="BS143" s="36">
        <f t="shared" ref="BS143:BS147" si="254">+_xlfn.STDEV.P(BB143:BD143)</f>
        <v>33318.68759304237</v>
      </c>
      <c r="BT143" s="37">
        <f t="shared" ref="BT143:BT147" si="255">+BS143/BR143</f>
        <v>0.49172057118539286</v>
      </c>
      <c r="BV143" s="34">
        <f t="shared" ref="BV143:BV147" si="256">+MEDIAN(AT143:AV143)</f>
        <v>71400</v>
      </c>
      <c r="BW143" s="36">
        <f t="shared" ref="BW143:BW147" si="257">+SQRT(((AT143-BV143)^2+(AU143-BV143)^2+(AV143-BV143)^2)/3)</f>
        <v>29250.568767660214</v>
      </c>
      <c r="BX143" s="37">
        <f t="shared" ref="BX143:BX147" si="258">+BW143/BV143</f>
        <v>0.40967183147983494</v>
      </c>
      <c r="BY143" s="35"/>
      <c r="BZ143" s="34">
        <f t="shared" ref="BZ143:BZ147" si="259">+MEDIAN(AX143:AZ143)</f>
        <v>71400</v>
      </c>
      <c r="CA143" s="36">
        <f t="shared" ref="CA143:CA147" si="260">+SQRT(((AX143-BZ143)^2+(AY143-BZ143)^2+(AZ143-BZ143)^2)/3)</f>
        <v>31001.306767820824</v>
      </c>
      <c r="CB143" s="37">
        <f t="shared" ref="CB143:CB147" si="261">+CA143/BZ143</f>
        <v>0.43419197153810679</v>
      </c>
      <c r="CC143" s="35"/>
      <c r="CD143" s="34">
        <f t="shared" ref="CD143:CD147" si="262">+MEDIAN(BB143:BD143)</f>
        <v>71400</v>
      </c>
      <c r="CE143" s="36">
        <f t="shared" ref="CE143:CE147" si="263">+SQRT(((BB143-CD143)^2+(BC143-CD143)^2+(BD143-CD143)^2)/3)</f>
        <v>33516.995089418946</v>
      </c>
      <c r="CF143" s="37">
        <f t="shared" ref="CF143:CF147" si="264">+CE143/CD143</f>
        <v>0.46942570153247826</v>
      </c>
      <c r="CG143" s="35"/>
      <c r="CH143" s="63">
        <f t="shared" ref="CH143:CH147" si="265">GEOMEAN(AP143:AR143)</f>
        <v>54488.397945538592</v>
      </c>
      <c r="CI143" s="63">
        <f t="shared" ref="CI143:CI147" si="266">+SQRT(((AP143-CH143)^2+(AQ143-CH143)^2+(AR143-CH143)^2)/3)</f>
        <v>31011.904135632751</v>
      </c>
      <c r="CJ143" s="62">
        <f t="shared" ref="CJ143:CJ147" si="267">CI143/CH143</f>
        <v>0.56914692494041197</v>
      </c>
      <c r="CK143" s="35"/>
      <c r="CL143" s="34">
        <f>+GEOMEAN(AT143:AV143)</f>
        <v>53533.786316086822</v>
      </c>
      <c r="CM143" s="36">
        <f>+SQRT(((AT143-CL143)^2+(AU143-CL143)^2+(AV143-CL143)^2)/3)</f>
        <v>28721.928290614203</v>
      </c>
      <c r="CN143" s="37">
        <f t="shared" ref="CN143:CN147" si="268">+CM143/CL143</f>
        <v>0.53651964987171674</v>
      </c>
      <c r="CO143" s="35"/>
      <c r="CP143" s="34">
        <f>+GEOMEAN(AX143:AZ143)</f>
        <v>55486.309844351985</v>
      </c>
      <c r="CQ143" s="36">
        <f>+SQRT(((AX143-CP143)^2+(AY143-CP143)^2+(AZ143-CP143)^2)/3)</f>
        <v>31538.935876426836</v>
      </c>
      <c r="CR143" s="37">
        <f t="shared" ref="CR143:CR147" si="269">+CQ143/CP143</f>
        <v>0.56840932411794221</v>
      </c>
      <c r="CS143" s="35"/>
      <c r="CT143" s="34">
        <f>+GEOMEAN(BB143:BD143)</f>
        <v>57715.901665865262</v>
      </c>
      <c r="CU143" s="36">
        <f>+SQRT(((BB143-CT143)^2+(BC143-CT143)^2+(BD143-CT143)^2)/3)</f>
        <v>34799.521085745662</v>
      </c>
      <c r="CV143" s="37">
        <f t="shared" ref="CV143:CV147" si="270">+CU143/CT143</f>
        <v>0.60294511705301901</v>
      </c>
    </row>
    <row r="144" spans="1:100" ht="16.5" x14ac:dyDescent="0.25">
      <c r="A144" s="172"/>
      <c r="B144" s="150">
        <v>67</v>
      </c>
      <c r="C144" s="151" t="s">
        <v>92</v>
      </c>
      <c r="D144" s="74" t="s">
        <v>19</v>
      </c>
      <c r="E144" s="16" t="s">
        <v>94</v>
      </c>
      <c r="F144" s="16" t="s">
        <v>94</v>
      </c>
      <c r="G144" s="24"/>
      <c r="H144" s="24"/>
      <c r="I144" s="23"/>
      <c r="J144" s="23"/>
      <c r="K144" s="24"/>
      <c r="L144" s="23"/>
      <c r="M144" s="23"/>
      <c r="N144" s="24"/>
      <c r="O144" s="4">
        <v>124230</v>
      </c>
      <c r="P144" s="17">
        <f t="shared" si="232"/>
        <v>23603.7</v>
      </c>
      <c r="Q144" s="60">
        <v>146370</v>
      </c>
      <c r="R144" s="29">
        <f t="shared" si="233"/>
        <v>147833.70000000001</v>
      </c>
      <c r="S144" s="4">
        <v>126715</v>
      </c>
      <c r="T144" s="17">
        <f t="shared" si="234"/>
        <v>24075.85</v>
      </c>
      <c r="U144" s="29">
        <f t="shared" si="235"/>
        <v>150790.85</v>
      </c>
      <c r="V144" s="4">
        <v>130516</v>
      </c>
      <c r="W144" s="17">
        <f t="shared" si="236"/>
        <v>24798.04</v>
      </c>
      <c r="X144" s="29">
        <f t="shared" si="237"/>
        <v>155314.04</v>
      </c>
      <c r="Y144" s="4">
        <v>0</v>
      </c>
      <c r="Z144" s="17">
        <f t="shared" si="238"/>
        <v>0</v>
      </c>
      <c r="AA144" s="26"/>
      <c r="AB144" s="26"/>
      <c r="AC144" s="41"/>
      <c r="AD144" s="25"/>
      <c r="AE144" s="26"/>
      <c r="AF144" s="41"/>
      <c r="AG144" s="25"/>
      <c r="AH144" s="26"/>
      <c r="AI144" s="29">
        <f>+AVERAGE(H144,R144,AB144)</f>
        <v>147833.70000000001</v>
      </c>
      <c r="AJ144" s="29">
        <f>+AVERAGE(K144,U144,AE144)</f>
        <v>150790.85</v>
      </c>
      <c r="AK144" s="29">
        <f>+AVERAGE(N144,X144,AH144)</f>
        <v>155314.04</v>
      </c>
      <c r="AL144" s="29">
        <f>+GEOMEAN(H144,R144,AB144)</f>
        <v>147833.70000000001</v>
      </c>
      <c r="AM144" s="29">
        <f>+GEOMEAN(K144,U144,AE144)</f>
        <v>150790.85</v>
      </c>
      <c r="AN144" s="29">
        <f>+GEOMEAN(N144,X144,AH144)</f>
        <v>155314.04</v>
      </c>
      <c r="AP144" s="22"/>
      <c r="AQ144" s="61">
        <f t="shared" si="242"/>
        <v>146370</v>
      </c>
      <c r="AR144" s="22"/>
      <c r="AT144" s="34"/>
      <c r="AU144" s="34">
        <f>+R144</f>
        <v>147833.70000000001</v>
      </c>
      <c r="AV144" s="34"/>
      <c r="AW144" s="35"/>
      <c r="AX144" s="34"/>
      <c r="AY144" s="34">
        <f>+U144</f>
        <v>150790.85</v>
      </c>
      <c r="AZ144" s="34"/>
      <c r="BA144" s="35"/>
      <c r="BB144" s="22"/>
      <c r="BC144" s="34">
        <f>+X144</f>
        <v>155314.04</v>
      </c>
      <c r="BD144" s="22"/>
      <c r="BE144" s="35"/>
      <c r="BF144" s="34">
        <f t="shared" si="244"/>
        <v>146370</v>
      </c>
      <c r="BG144" s="30">
        <f t="shared" si="245"/>
        <v>0</v>
      </c>
      <c r="BH144" s="62">
        <f t="shared" si="246"/>
        <v>0</v>
      </c>
      <c r="BI144" s="35"/>
      <c r="BJ144" s="34">
        <f t="shared" si="247"/>
        <v>147833.70000000001</v>
      </c>
      <c r="BK144" s="36">
        <f t="shared" si="248"/>
        <v>0</v>
      </c>
      <c r="BL144" s="37">
        <f t="shared" si="249"/>
        <v>0</v>
      </c>
      <c r="BM144" s="35"/>
      <c r="BN144" s="34">
        <f t="shared" si="250"/>
        <v>150790.85</v>
      </c>
      <c r="BO144" s="36">
        <f t="shared" si="251"/>
        <v>0</v>
      </c>
      <c r="BP144" s="37">
        <f t="shared" si="252"/>
        <v>0</v>
      </c>
      <c r="BQ144" s="35"/>
      <c r="BR144" s="34">
        <f t="shared" si="253"/>
        <v>155314.04</v>
      </c>
      <c r="BS144" s="36">
        <f t="shared" si="254"/>
        <v>0</v>
      </c>
      <c r="BT144" s="37">
        <f t="shared" si="255"/>
        <v>0</v>
      </c>
      <c r="BV144" s="34">
        <f t="shared" si="256"/>
        <v>147833.70000000001</v>
      </c>
      <c r="BW144" s="36">
        <f t="shared" si="257"/>
        <v>120705.71059589517</v>
      </c>
      <c r="BX144" s="37">
        <f t="shared" si="258"/>
        <v>0.81649658092772592</v>
      </c>
      <c r="BY144" s="35"/>
      <c r="BZ144" s="34">
        <f t="shared" si="259"/>
        <v>150790.85</v>
      </c>
      <c r="CA144" s="36">
        <f t="shared" si="260"/>
        <v>123120.21346018561</v>
      </c>
      <c r="CB144" s="37">
        <f t="shared" si="261"/>
        <v>0.81649658092772603</v>
      </c>
      <c r="CC144" s="35"/>
      <c r="CD144" s="34">
        <f t="shared" si="262"/>
        <v>155314.04</v>
      </c>
      <c r="CE144" s="36">
        <f t="shared" si="263"/>
        <v>126813.38263007208</v>
      </c>
      <c r="CF144" s="37">
        <f t="shared" si="264"/>
        <v>0.81649658092772603</v>
      </c>
      <c r="CG144" s="35"/>
      <c r="CH144" s="63">
        <f t="shared" si="265"/>
        <v>146370</v>
      </c>
      <c r="CI144" s="22"/>
      <c r="CJ144" s="62">
        <f t="shared" si="267"/>
        <v>0</v>
      </c>
      <c r="CK144" s="35"/>
      <c r="CL144" s="34">
        <f>+GEOMEAN(AT144:AV144)</f>
        <v>147833.70000000001</v>
      </c>
      <c r="CM144" s="36">
        <f>+SQRT(((AT144-CL144)^2+(AU144-CL144)^2+(AV144-CL144)^2)/3)</f>
        <v>120705.71059589517</v>
      </c>
      <c r="CN144" s="37">
        <f t="shared" si="268"/>
        <v>0.81649658092772592</v>
      </c>
      <c r="CO144" s="35"/>
      <c r="CP144" s="34">
        <f>+GEOMEAN(AX144:AZ144)</f>
        <v>150790.85</v>
      </c>
      <c r="CQ144" s="36">
        <f>+SQRT(((AX144-CP144)^2+(AY144-CP144)^2+(AZ144-CP144)^2)/3)</f>
        <v>123120.21346018561</v>
      </c>
      <c r="CR144" s="37">
        <f t="shared" si="269"/>
        <v>0.81649658092772603</v>
      </c>
      <c r="CS144" s="35"/>
      <c r="CT144" s="34">
        <f>+GEOMEAN(BB144:BD144)</f>
        <v>155314.04</v>
      </c>
      <c r="CU144" s="36">
        <f>+SQRT(((BB144-CT144)^2+(BC144-CT144)^2+(BD144-CT144)^2)/3)</f>
        <v>126813.38263007208</v>
      </c>
      <c r="CV144" s="37">
        <f t="shared" si="270"/>
        <v>0.81649658092772603</v>
      </c>
    </row>
    <row r="145" spans="1:100" ht="16.5" x14ac:dyDescent="0.25">
      <c r="A145" s="172"/>
      <c r="B145" s="150"/>
      <c r="C145" s="151"/>
      <c r="D145" s="74" t="s">
        <v>20</v>
      </c>
      <c r="E145" s="16">
        <v>399061.03286384977</v>
      </c>
      <c r="F145" s="17">
        <f>E145*19%</f>
        <v>75821.596244131462</v>
      </c>
      <c r="G145" s="17">
        <v>505750</v>
      </c>
      <c r="H145" s="29">
        <f>E145+F145</f>
        <v>474882.62910798122</v>
      </c>
      <c r="I145" s="16">
        <v>435624.99999999994</v>
      </c>
      <c r="J145" s="29">
        <f>I145*19%</f>
        <v>82768.749999999985</v>
      </c>
      <c r="K145" s="29">
        <f>I145+J145</f>
        <v>518393.74999999994</v>
      </c>
      <c r="L145" s="16">
        <v>476000.00000000006</v>
      </c>
      <c r="M145" s="17">
        <f>L145*19%</f>
        <v>90440.000000000015</v>
      </c>
      <c r="N145" s="29">
        <f>L145+M145</f>
        <v>566440.00000000012</v>
      </c>
      <c r="O145" s="4">
        <v>146450</v>
      </c>
      <c r="P145" s="17">
        <f t="shared" si="232"/>
        <v>27825.5</v>
      </c>
      <c r="Q145" s="60">
        <v>172550</v>
      </c>
      <c r="R145" s="29">
        <f t="shared" si="233"/>
        <v>174275.5</v>
      </c>
      <c r="S145" s="4">
        <v>149379</v>
      </c>
      <c r="T145" s="17">
        <f t="shared" si="234"/>
        <v>28382.010000000002</v>
      </c>
      <c r="U145" s="29">
        <f t="shared" si="235"/>
        <v>177761.01</v>
      </c>
      <c r="V145" s="4">
        <v>153860</v>
      </c>
      <c r="W145" s="17">
        <f t="shared" si="236"/>
        <v>29233.4</v>
      </c>
      <c r="X145" s="29">
        <f t="shared" si="237"/>
        <v>183093.4</v>
      </c>
      <c r="Y145" s="4">
        <v>360000</v>
      </c>
      <c r="Z145" s="17">
        <f t="shared" si="238"/>
        <v>68400</v>
      </c>
      <c r="AA145" s="17">
        <v>428400</v>
      </c>
      <c r="AB145" s="15">
        <f t="shared" ref="AB145:AB147" si="271">+Y145+Z145</f>
        <v>428400</v>
      </c>
      <c r="AC145" s="4">
        <v>360000</v>
      </c>
      <c r="AD145" s="17">
        <f t="shared" ref="AD145:AD147" si="272">+AC145*19%</f>
        <v>68400</v>
      </c>
      <c r="AE145" s="15">
        <f t="shared" ref="AE145:AE147" si="273">+AC145+AD145</f>
        <v>428400</v>
      </c>
      <c r="AF145" s="4">
        <v>360000</v>
      </c>
      <c r="AG145" s="17">
        <f t="shared" ref="AG145:AG147" si="274">+AF145*19%</f>
        <v>68400</v>
      </c>
      <c r="AH145" s="15">
        <f t="shared" ref="AH145:AH147" si="275">+AF145+AG145</f>
        <v>428400</v>
      </c>
      <c r="AI145" s="29">
        <f>+AVERAGE(H145,R145,AB145)</f>
        <v>359186.04303599376</v>
      </c>
      <c r="AJ145" s="29">
        <f>+AVERAGE(K145,U145,AE145)</f>
        <v>374851.58666666667</v>
      </c>
      <c r="AK145" s="29">
        <f>+AVERAGE(N145,X145,AH145)</f>
        <v>392644.46666666673</v>
      </c>
      <c r="AL145" s="29">
        <f>+GEOMEAN(H145,R145,AB145)</f>
        <v>328516.6315091165</v>
      </c>
      <c r="AM145" s="29">
        <f>+GEOMEAN(K145,U145,AE145)</f>
        <v>340498.53110165877</v>
      </c>
      <c r="AN145" s="29">
        <f>+GEOMEAN(N145,X145,AH145)</f>
        <v>354181.07784702338</v>
      </c>
      <c r="AP145" s="61">
        <f t="shared" si="241"/>
        <v>505750</v>
      </c>
      <c r="AQ145" s="61">
        <f t="shared" si="242"/>
        <v>172550</v>
      </c>
      <c r="AR145" s="61">
        <f t="shared" si="243"/>
        <v>428400</v>
      </c>
      <c r="AT145" s="34">
        <f>+H145</f>
        <v>474882.62910798122</v>
      </c>
      <c r="AU145" s="34">
        <f>+R145</f>
        <v>174275.5</v>
      </c>
      <c r="AV145" s="34">
        <f>+AB145</f>
        <v>428400</v>
      </c>
      <c r="AW145" s="35"/>
      <c r="AX145" s="34">
        <f>+K145</f>
        <v>518393.74999999994</v>
      </c>
      <c r="AY145" s="34">
        <f>+U145</f>
        <v>177761.01</v>
      </c>
      <c r="AZ145" s="34">
        <f>+AE145</f>
        <v>428400</v>
      </c>
      <c r="BA145" s="35"/>
      <c r="BB145" s="34">
        <f>+N145</f>
        <v>566440.00000000012</v>
      </c>
      <c r="BC145" s="34">
        <f>+X145</f>
        <v>183093.4</v>
      </c>
      <c r="BD145" s="34">
        <f>+AH145</f>
        <v>428400</v>
      </c>
      <c r="BE145" s="35"/>
      <c r="BF145" s="34">
        <f t="shared" si="244"/>
        <v>368900</v>
      </c>
      <c r="BG145" s="30">
        <f t="shared" si="245"/>
        <v>142386.20602666069</v>
      </c>
      <c r="BH145" s="62">
        <f t="shared" si="246"/>
        <v>0.3859750773289799</v>
      </c>
      <c r="BI145" s="35"/>
      <c r="BJ145" s="34">
        <f t="shared" si="247"/>
        <v>359186.04303599376</v>
      </c>
      <c r="BK145" s="36">
        <f t="shared" si="248"/>
        <v>132121.38458401838</v>
      </c>
      <c r="BL145" s="37">
        <f t="shared" si="249"/>
        <v>0.36783551907326922</v>
      </c>
      <c r="BM145" s="35"/>
      <c r="BN145" s="34">
        <f t="shared" si="250"/>
        <v>374851.58666666667</v>
      </c>
      <c r="BO145" s="36">
        <f t="shared" si="251"/>
        <v>144125.50160159025</v>
      </c>
      <c r="BP145" s="37">
        <f t="shared" si="252"/>
        <v>0.38448683886658463</v>
      </c>
      <c r="BQ145" s="35"/>
      <c r="BR145" s="34">
        <f t="shared" si="253"/>
        <v>392644.46666666673</v>
      </c>
      <c r="BS145" s="36">
        <f t="shared" si="254"/>
        <v>158529.69765074167</v>
      </c>
      <c r="BT145" s="37">
        <f t="shared" si="255"/>
        <v>0.4037487118985037</v>
      </c>
      <c r="BV145" s="34">
        <f t="shared" si="256"/>
        <v>428400</v>
      </c>
      <c r="BW145" s="36">
        <f t="shared" si="257"/>
        <v>149153.04925818104</v>
      </c>
      <c r="BX145" s="37">
        <f t="shared" si="258"/>
        <v>0.3481630468211509</v>
      </c>
      <c r="BY145" s="35"/>
      <c r="BZ145" s="34">
        <f t="shared" si="259"/>
        <v>428400</v>
      </c>
      <c r="CA145" s="36">
        <f t="shared" si="260"/>
        <v>153751.72448602819</v>
      </c>
      <c r="CB145" s="37">
        <f t="shared" si="261"/>
        <v>0.35889758283386602</v>
      </c>
      <c r="CC145" s="35"/>
      <c r="CD145" s="34">
        <f t="shared" si="262"/>
        <v>428400</v>
      </c>
      <c r="CE145" s="36">
        <f t="shared" si="263"/>
        <v>162511.91710513624</v>
      </c>
      <c r="CF145" s="37">
        <f t="shared" si="264"/>
        <v>0.37934621173000987</v>
      </c>
      <c r="CG145" s="35"/>
      <c r="CH145" s="63">
        <f t="shared" si="265"/>
        <v>334374.72260424768</v>
      </c>
      <c r="CI145" s="63">
        <f t="shared" si="266"/>
        <v>146512.20579160057</v>
      </c>
      <c r="CJ145" s="62">
        <f t="shared" si="267"/>
        <v>0.43816770792511867</v>
      </c>
      <c r="CK145" s="35"/>
      <c r="CL145" s="34">
        <f>+GEOMEAN(AT145:AV145)</f>
        <v>328516.6315091165</v>
      </c>
      <c r="CM145" s="36">
        <f>+SQRT(((AT145-CL145)^2+(AU145-CL145)^2+(AV145-CL145)^2)/3)</f>
        <v>135634.33587334375</v>
      </c>
      <c r="CN145" s="37">
        <f t="shared" si="268"/>
        <v>0.41286900833688789</v>
      </c>
      <c r="CO145" s="35"/>
      <c r="CP145" s="34">
        <f>+GEOMEAN(AX145:AZ145)</f>
        <v>340498.53110165877</v>
      </c>
      <c r="CQ145" s="36">
        <f>+SQRT(((AX145-CP145)^2+(AY145-CP145)^2+(AZ145-CP145)^2)/3)</f>
        <v>148163.0609786479</v>
      </c>
      <c r="CR145" s="37">
        <f t="shared" si="269"/>
        <v>0.43513568325618573</v>
      </c>
      <c r="CS145" s="35"/>
      <c r="CT145" s="34">
        <f>+GEOMEAN(BB145:BD145)</f>
        <v>354181.07784702338</v>
      </c>
      <c r="CU145" s="36">
        <f>+SQRT(((BB145-CT145)^2+(BC145-CT145)^2+(BD145-CT145)^2)/3)</f>
        <v>163129.08176265395</v>
      </c>
      <c r="CV145" s="37">
        <f t="shared" si="270"/>
        <v>0.4605810190489964</v>
      </c>
    </row>
    <row r="146" spans="1:100" ht="16.5" x14ac:dyDescent="0.25">
      <c r="A146" s="172"/>
      <c r="B146" s="150">
        <v>68</v>
      </c>
      <c r="C146" s="151" t="s">
        <v>93</v>
      </c>
      <c r="D146" s="74" t="s">
        <v>19</v>
      </c>
      <c r="E146" s="16" t="s">
        <v>94</v>
      </c>
      <c r="F146" s="16" t="s">
        <v>94</v>
      </c>
      <c r="G146" s="24"/>
      <c r="H146" s="24"/>
      <c r="I146" s="23"/>
      <c r="J146" s="23"/>
      <c r="K146" s="24"/>
      <c r="L146" s="23"/>
      <c r="M146" s="23"/>
      <c r="N146" s="24"/>
      <c r="O146" s="4">
        <v>45450</v>
      </c>
      <c r="P146" s="17">
        <f t="shared" si="232"/>
        <v>8635.5</v>
      </c>
      <c r="Q146" s="60">
        <v>53550</v>
      </c>
      <c r="R146" s="29">
        <f t="shared" si="233"/>
        <v>54085.5</v>
      </c>
      <c r="S146" s="4">
        <v>46359</v>
      </c>
      <c r="T146" s="17">
        <f t="shared" si="234"/>
        <v>8808.2100000000009</v>
      </c>
      <c r="U146" s="29">
        <f t="shared" si="235"/>
        <v>55167.21</v>
      </c>
      <c r="V146" s="4">
        <v>47750</v>
      </c>
      <c r="W146" s="17">
        <f t="shared" si="236"/>
        <v>9072.5</v>
      </c>
      <c r="X146" s="29">
        <f t="shared" si="237"/>
        <v>56822.5</v>
      </c>
      <c r="Y146" s="4">
        <v>0</v>
      </c>
      <c r="Z146" s="17">
        <f t="shared" si="238"/>
        <v>0</v>
      </c>
      <c r="AA146" s="26"/>
      <c r="AB146" s="26"/>
      <c r="AC146" s="41"/>
      <c r="AD146" s="25"/>
      <c r="AE146" s="26"/>
      <c r="AF146" s="41"/>
      <c r="AG146" s="25"/>
      <c r="AH146" s="26"/>
      <c r="AI146" s="29">
        <f>+AVERAGE(H146,R146,AB146)</f>
        <v>54085.5</v>
      </c>
      <c r="AJ146" s="29">
        <f>+AVERAGE(K146,U146,AE146)</f>
        <v>55167.21</v>
      </c>
      <c r="AK146" s="29">
        <f>+AVERAGE(N146,X146,AH146)</f>
        <v>56822.5</v>
      </c>
      <c r="AL146" s="29">
        <f>+GEOMEAN(H146,R146,AB146)</f>
        <v>54085.5</v>
      </c>
      <c r="AM146" s="29">
        <f>+GEOMEAN(K146,U146,AE146)</f>
        <v>55167.21</v>
      </c>
      <c r="AN146" s="29">
        <f>+GEOMEAN(N146,X146,AH146)</f>
        <v>56822.5</v>
      </c>
      <c r="AP146" s="22"/>
      <c r="AQ146" s="61">
        <f t="shared" si="242"/>
        <v>53550</v>
      </c>
      <c r="AR146" s="22"/>
      <c r="AT146" s="34"/>
      <c r="AU146" s="34">
        <f>+R146</f>
        <v>54085.5</v>
      </c>
      <c r="AV146" s="34"/>
      <c r="AW146" s="35"/>
      <c r="AX146" s="34"/>
      <c r="AY146" s="34">
        <f>+U146</f>
        <v>55167.21</v>
      </c>
      <c r="AZ146" s="34"/>
      <c r="BA146" s="35"/>
      <c r="BB146" s="22"/>
      <c r="BC146" s="34">
        <f>+X146</f>
        <v>56822.5</v>
      </c>
      <c r="BD146" s="22"/>
      <c r="BE146" s="35"/>
      <c r="BF146" s="34">
        <f t="shared" si="244"/>
        <v>53550</v>
      </c>
      <c r="BG146" s="30">
        <f t="shared" si="245"/>
        <v>0</v>
      </c>
      <c r="BH146" s="62">
        <f t="shared" si="246"/>
        <v>0</v>
      </c>
      <c r="BI146" s="35"/>
      <c r="BJ146" s="34">
        <f t="shared" si="247"/>
        <v>54085.5</v>
      </c>
      <c r="BK146" s="36">
        <f t="shared" si="248"/>
        <v>0</v>
      </c>
      <c r="BL146" s="37">
        <f t="shared" si="249"/>
        <v>0</v>
      </c>
      <c r="BM146" s="35"/>
      <c r="BN146" s="34">
        <f t="shared" si="250"/>
        <v>55167.21</v>
      </c>
      <c r="BO146" s="36">
        <f t="shared" si="251"/>
        <v>0</v>
      </c>
      <c r="BP146" s="37">
        <f t="shared" si="252"/>
        <v>0</v>
      </c>
      <c r="BQ146" s="35"/>
      <c r="BR146" s="34">
        <f t="shared" si="253"/>
        <v>56822.5</v>
      </c>
      <c r="BS146" s="36">
        <f t="shared" si="254"/>
        <v>0</v>
      </c>
      <c r="BT146" s="37">
        <f t="shared" si="255"/>
        <v>0</v>
      </c>
      <c r="BV146" s="34">
        <f t="shared" si="256"/>
        <v>54085.5</v>
      </c>
      <c r="BW146" s="36">
        <f t="shared" si="257"/>
        <v>44160.625827766526</v>
      </c>
      <c r="BX146" s="37">
        <f t="shared" si="258"/>
        <v>0.81649658092772603</v>
      </c>
      <c r="BY146" s="35"/>
      <c r="BZ146" s="34">
        <f t="shared" si="259"/>
        <v>55167.21</v>
      </c>
      <c r="CA146" s="36">
        <f t="shared" si="260"/>
        <v>45043.838344321855</v>
      </c>
      <c r="CB146" s="37">
        <f t="shared" si="261"/>
        <v>0.81649658092772603</v>
      </c>
      <c r="CC146" s="35"/>
      <c r="CD146" s="34">
        <f t="shared" si="262"/>
        <v>56822.5</v>
      </c>
      <c r="CE146" s="36">
        <f t="shared" si="263"/>
        <v>46395.376969765712</v>
      </c>
      <c r="CF146" s="37">
        <f t="shared" si="264"/>
        <v>0.81649658092772603</v>
      </c>
      <c r="CG146" s="35"/>
      <c r="CH146" s="63">
        <f t="shared" si="265"/>
        <v>53550</v>
      </c>
      <c r="CI146" s="22"/>
      <c r="CJ146" s="62">
        <f t="shared" si="267"/>
        <v>0</v>
      </c>
      <c r="CK146" s="35"/>
      <c r="CL146" s="34">
        <f>+GEOMEAN(AT146:AV146)</f>
        <v>54085.5</v>
      </c>
      <c r="CM146" s="36">
        <f>+SQRT(((AT146-CL146)^2+(AU146-CL146)^2+(AV146-CL146)^2)/3)</f>
        <v>44160.625827766526</v>
      </c>
      <c r="CN146" s="37">
        <f t="shared" si="268"/>
        <v>0.81649658092772603</v>
      </c>
      <c r="CO146" s="35"/>
      <c r="CP146" s="34">
        <f>+GEOMEAN(AX146:AZ146)</f>
        <v>55167.21</v>
      </c>
      <c r="CQ146" s="36">
        <f>+SQRT(((AX146-CP146)^2+(AY146-CP146)^2+(AZ146-CP146)^2)/3)</f>
        <v>45043.838344321855</v>
      </c>
      <c r="CR146" s="37">
        <f t="shared" si="269"/>
        <v>0.81649658092772603</v>
      </c>
      <c r="CS146" s="35"/>
      <c r="CT146" s="34">
        <f>+GEOMEAN(BB146:BD146)</f>
        <v>56822.5</v>
      </c>
      <c r="CU146" s="36">
        <f>+SQRT(((BB146-CT146)^2+(BC146-CT146)^2+(BD146-CT146)^2)/3)</f>
        <v>46395.376969765712</v>
      </c>
      <c r="CV146" s="37">
        <f t="shared" si="270"/>
        <v>0.81649658092772603</v>
      </c>
    </row>
    <row r="147" spans="1:100" ht="16.5" x14ac:dyDescent="0.25">
      <c r="A147" s="172"/>
      <c r="B147" s="150"/>
      <c r="C147" s="151"/>
      <c r="D147" s="74" t="s">
        <v>20</v>
      </c>
      <c r="E147" s="16">
        <v>85000</v>
      </c>
      <c r="F147" s="16">
        <f t="shared" ref="F147" si="276">E147*19%</f>
        <v>16150</v>
      </c>
      <c r="G147" s="16">
        <v>101150</v>
      </c>
      <c r="H147" s="32">
        <f t="shared" ref="H147" si="277">E147+F147</f>
        <v>101150</v>
      </c>
      <c r="I147" s="16">
        <v>85000</v>
      </c>
      <c r="J147" s="16">
        <f t="shared" ref="J147" si="278">I147*19%</f>
        <v>16150</v>
      </c>
      <c r="K147" s="32">
        <f t="shared" ref="K147" si="279">I147+J147</f>
        <v>101150</v>
      </c>
      <c r="L147" s="16">
        <v>85000</v>
      </c>
      <c r="M147" s="16">
        <f t="shared" ref="M147" si="280">L147*19%</f>
        <v>16150</v>
      </c>
      <c r="N147" s="32">
        <f t="shared" ref="N147" si="281">L147+M147</f>
        <v>101150</v>
      </c>
      <c r="O147" s="4">
        <v>22220</v>
      </c>
      <c r="P147" s="17">
        <f t="shared" si="232"/>
        <v>4221.8</v>
      </c>
      <c r="Q147" s="60">
        <v>26180</v>
      </c>
      <c r="R147" s="29">
        <f t="shared" si="233"/>
        <v>26441.8</v>
      </c>
      <c r="S147" s="4">
        <v>22664</v>
      </c>
      <c r="T147" s="17">
        <f t="shared" si="234"/>
        <v>4306.16</v>
      </c>
      <c r="U147" s="29">
        <f t="shared" si="235"/>
        <v>26970.16</v>
      </c>
      <c r="V147" s="4">
        <v>23344</v>
      </c>
      <c r="W147" s="17">
        <f t="shared" si="236"/>
        <v>4435.3599999999997</v>
      </c>
      <c r="X147" s="29">
        <f t="shared" si="237"/>
        <v>27779.360000000001</v>
      </c>
      <c r="Y147" s="4">
        <v>1600000</v>
      </c>
      <c r="Z147" s="17">
        <f t="shared" si="238"/>
        <v>304000</v>
      </c>
      <c r="AA147" s="17">
        <v>1904000</v>
      </c>
      <c r="AB147" s="15">
        <f t="shared" si="271"/>
        <v>1904000</v>
      </c>
      <c r="AC147" s="4">
        <v>1600000</v>
      </c>
      <c r="AD147" s="17">
        <f t="shared" si="272"/>
        <v>304000</v>
      </c>
      <c r="AE147" s="15">
        <f t="shared" si="273"/>
        <v>1904000</v>
      </c>
      <c r="AF147" s="4">
        <v>1600000</v>
      </c>
      <c r="AG147" s="17">
        <f t="shared" si="274"/>
        <v>304000</v>
      </c>
      <c r="AH147" s="15">
        <f t="shared" si="275"/>
        <v>1904000</v>
      </c>
      <c r="AI147" s="29">
        <f>+AVERAGE(H147,R147,AB147)</f>
        <v>677197.26666666672</v>
      </c>
      <c r="AJ147" s="29">
        <f>+AVERAGE(K147,U147,AE147)</f>
        <v>677373.3866666666</v>
      </c>
      <c r="AK147" s="29">
        <f>+AVERAGE(N147,X147,AH147)</f>
        <v>677643.12</v>
      </c>
      <c r="AL147" s="29">
        <f>+GEOMEAN(H147,R147,AB147)</f>
        <v>172044.69369104129</v>
      </c>
      <c r="AM147" s="29">
        <f>+GEOMEAN(K147,U147,AE147)</f>
        <v>173183.07689086383</v>
      </c>
      <c r="AN147" s="29">
        <f>+GEOMEAN(N147,X147,AH147)</f>
        <v>174898.07213428908</v>
      </c>
      <c r="AP147" s="61">
        <f t="shared" si="241"/>
        <v>101150</v>
      </c>
      <c r="AQ147" s="61">
        <f t="shared" si="242"/>
        <v>26180</v>
      </c>
      <c r="AR147" s="61">
        <f t="shared" si="243"/>
        <v>1904000</v>
      </c>
      <c r="AT147" s="34">
        <f>+H147</f>
        <v>101150</v>
      </c>
      <c r="AU147" s="34">
        <f>+R147</f>
        <v>26441.8</v>
      </c>
      <c r="AV147" s="34">
        <f>+AB147</f>
        <v>1904000</v>
      </c>
      <c r="AW147" s="35"/>
      <c r="AX147" s="34">
        <f>+K147</f>
        <v>101150</v>
      </c>
      <c r="AY147" s="34">
        <f>+U147</f>
        <v>26970.16</v>
      </c>
      <c r="AZ147" s="34">
        <f>+AE147</f>
        <v>1904000</v>
      </c>
      <c r="BA147" s="35"/>
      <c r="BB147" s="34">
        <f>+N147</f>
        <v>101150</v>
      </c>
      <c r="BC147" s="34">
        <f>+X147</f>
        <v>27779.360000000001</v>
      </c>
      <c r="BD147" s="34">
        <f>+AH147</f>
        <v>1904000</v>
      </c>
      <c r="BE147" s="35"/>
      <c r="BF147" s="34">
        <f t="shared" si="244"/>
        <v>677110</v>
      </c>
      <c r="BG147" s="30">
        <f t="shared" si="245"/>
        <v>868081.95822744758</v>
      </c>
      <c r="BH147" s="62">
        <f t="shared" si="246"/>
        <v>1.2820397841228863</v>
      </c>
      <c r="BI147" s="35"/>
      <c r="BJ147" s="34">
        <f t="shared" si="247"/>
        <v>677197.26666666672</v>
      </c>
      <c r="BK147" s="36">
        <f t="shared" si="248"/>
        <v>868016.5277506389</v>
      </c>
      <c r="BL147" s="37">
        <f t="shared" si="249"/>
        <v>1.2817779552230504</v>
      </c>
      <c r="BM147" s="35"/>
      <c r="BN147" s="34">
        <f t="shared" si="250"/>
        <v>677373.3866666666</v>
      </c>
      <c r="BO147" s="36">
        <f t="shared" si="251"/>
        <v>867884.51557750802</v>
      </c>
      <c r="BP147" s="37">
        <f t="shared" si="252"/>
        <v>1.2812497990928471</v>
      </c>
      <c r="BQ147" s="35"/>
      <c r="BR147" s="34">
        <f t="shared" si="253"/>
        <v>677643.12</v>
      </c>
      <c r="BS147" s="36">
        <f t="shared" si="254"/>
        <v>867682.43443708646</v>
      </c>
      <c r="BT147" s="37">
        <f t="shared" si="255"/>
        <v>1.2804415906075848</v>
      </c>
      <c r="BV147" s="34">
        <f t="shared" si="256"/>
        <v>101150</v>
      </c>
      <c r="BW147" s="36">
        <f t="shared" si="257"/>
        <v>1041769.23830684</v>
      </c>
      <c r="BX147" s="37">
        <f t="shared" si="258"/>
        <v>10.299250996607414</v>
      </c>
      <c r="BY147" s="35"/>
      <c r="BZ147" s="34">
        <f t="shared" si="259"/>
        <v>101150</v>
      </c>
      <c r="CA147" s="36">
        <f t="shared" si="260"/>
        <v>1041756.6528325166</v>
      </c>
      <c r="CB147" s="37">
        <f t="shared" si="261"/>
        <v>10.299126572738672</v>
      </c>
      <c r="CC147" s="35"/>
      <c r="CD147" s="34">
        <f t="shared" si="262"/>
        <v>101150</v>
      </c>
      <c r="CE147" s="36">
        <f t="shared" si="263"/>
        <v>1041737.550651796</v>
      </c>
      <c r="CF147" s="37">
        <f t="shared" si="264"/>
        <v>10.298937722706832</v>
      </c>
      <c r="CG147" s="35"/>
      <c r="CH147" s="63">
        <f t="shared" si="265"/>
        <v>171475.0051037056</v>
      </c>
      <c r="CI147" s="63">
        <f t="shared" si="266"/>
        <v>1004605.9099287519</v>
      </c>
      <c r="CJ147" s="62">
        <f t="shared" si="267"/>
        <v>5.8586142588022128</v>
      </c>
      <c r="CK147" s="35"/>
      <c r="CL147" s="34">
        <f>+GEOMEAN(AT147:AV147)</f>
        <v>172044.69369104129</v>
      </c>
      <c r="CM147" s="36">
        <f>+SQRT(((AT147-CL147)^2+(AU147-CL147)^2+(AV147-CL147)^2)/3)</f>
        <v>1004306.6336693042</v>
      </c>
      <c r="CN147" s="37">
        <f t="shared" si="268"/>
        <v>5.8374752055581736</v>
      </c>
      <c r="CO147" s="35"/>
      <c r="CP147" s="34">
        <f>+GEOMEAN(AX147:AZ147)</f>
        <v>173183.07689086383</v>
      </c>
      <c r="CQ147" s="36">
        <f>+SQRT(((AX147-CP147)^2+(AY147-CP147)^2+(AZ147-CP147)^2)/3)</f>
        <v>1003708.8227424453</v>
      </c>
      <c r="CR147" s="37">
        <f t="shared" si="269"/>
        <v>5.795651866001668</v>
      </c>
      <c r="CS147" s="35"/>
      <c r="CT147" s="34">
        <f>+GEOMEAN(BB147:BD147)</f>
        <v>174898.07213428908</v>
      </c>
      <c r="CU147" s="36">
        <f>+SQRT(((BB147-CT147)^2+(BC147-CT147)^2+(BD147-CT147)^2)/3)</f>
        <v>1002808.7505522501</v>
      </c>
      <c r="CV147" s="37">
        <f t="shared" si="270"/>
        <v>5.7336752676283371</v>
      </c>
    </row>
    <row r="148" spans="1:100" ht="16.5" customHeight="1" x14ac:dyDescent="0.25">
      <c r="A148" s="173" t="s">
        <v>115</v>
      </c>
      <c r="B148" s="174"/>
      <c r="C148" s="174"/>
      <c r="D148" s="174"/>
      <c r="E148" s="174"/>
      <c r="F148" s="174"/>
      <c r="G148" s="174"/>
      <c r="H148" s="174"/>
      <c r="I148" s="174"/>
      <c r="J148" s="174"/>
      <c r="K148" s="174"/>
      <c r="L148" s="174"/>
      <c r="M148" s="174"/>
      <c r="N148" s="174"/>
      <c r="O148" s="174"/>
      <c r="P148" s="174"/>
      <c r="Q148" s="175"/>
      <c r="R148" s="77">
        <v>12</v>
      </c>
      <c r="S148" s="43"/>
      <c r="T148" s="33"/>
      <c r="U148" s="176" t="s">
        <v>120</v>
      </c>
      <c r="V148" s="176"/>
      <c r="W148" s="176"/>
      <c r="X148" s="176"/>
      <c r="Y148" s="176"/>
      <c r="Z148" s="176"/>
      <c r="AA148" s="176"/>
      <c r="AB148" s="176"/>
      <c r="AC148" s="176"/>
      <c r="AD148" s="176"/>
      <c r="AE148" s="176"/>
      <c r="AF148" s="176"/>
      <c r="AG148" s="176"/>
      <c r="AH148" s="176"/>
      <c r="AI148" s="176"/>
      <c r="AJ148" s="176"/>
      <c r="AK148" s="176"/>
      <c r="AL148" s="177">
        <v>31209000</v>
      </c>
      <c r="AM148" s="177"/>
      <c r="AN148" s="177"/>
    </row>
    <row r="149" spans="1:100" ht="48.75" customHeight="1" x14ac:dyDescent="0.25">
      <c r="A149" s="178" t="s">
        <v>121</v>
      </c>
      <c r="B149" s="178"/>
      <c r="C149" s="178"/>
      <c r="D149" s="178"/>
      <c r="E149" s="178"/>
      <c r="F149" s="178"/>
      <c r="G149" s="178"/>
      <c r="H149" s="178"/>
      <c r="I149" s="178"/>
      <c r="J149" s="178"/>
      <c r="K149" s="178"/>
      <c r="L149" s="178"/>
      <c r="M149" s="178"/>
      <c r="N149" s="178"/>
      <c r="O149" s="178"/>
      <c r="P149" s="178"/>
      <c r="Q149" s="178"/>
      <c r="R149" s="178"/>
      <c r="S149" s="178"/>
      <c r="T149" s="178"/>
      <c r="U149" s="178"/>
      <c r="V149" s="178"/>
      <c r="W149" s="178"/>
      <c r="X149" s="178"/>
      <c r="Y149" s="178"/>
      <c r="Z149" s="178"/>
      <c r="AA149" s="178"/>
      <c r="AB149" s="178"/>
      <c r="AC149" s="178"/>
      <c r="AD149" s="178"/>
      <c r="AE149" s="178"/>
      <c r="AF149" s="178"/>
      <c r="AG149" s="178"/>
      <c r="AH149" s="178"/>
      <c r="AI149" s="178"/>
      <c r="AJ149" s="178"/>
      <c r="AK149" s="178"/>
      <c r="AL149" s="178"/>
      <c r="AM149" s="178"/>
      <c r="AN149" s="178"/>
    </row>
    <row r="150" spans="1:100" ht="114" customHeight="1" x14ac:dyDescent="0.25">
      <c r="A150" s="179" t="s">
        <v>130</v>
      </c>
      <c r="B150" s="179"/>
      <c r="C150" s="179"/>
      <c r="D150" s="179"/>
      <c r="E150" s="179"/>
      <c r="F150" s="179"/>
      <c r="G150" s="179"/>
      <c r="H150" s="179"/>
      <c r="I150" s="179"/>
      <c r="J150" s="179"/>
      <c r="K150" s="179"/>
      <c r="L150" s="179"/>
      <c r="M150" s="179"/>
      <c r="N150" s="179"/>
      <c r="O150" s="179"/>
      <c r="P150" s="179"/>
      <c r="Q150" s="179"/>
      <c r="R150" s="179"/>
      <c r="S150" s="179"/>
      <c r="T150" s="179"/>
      <c r="U150" s="179"/>
      <c r="V150" s="179"/>
      <c r="W150" s="179"/>
      <c r="X150" s="179"/>
      <c r="Y150" s="179"/>
      <c r="Z150" s="179"/>
      <c r="AA150" s="179"/>
      <c r="AB150" s="179"/>
      <c r="AC150" s="179"/>
      <c r="AD150" s="179"/>
      <c r="AE150" s="179"/>
      <c r="AF150" s="179"/>
      <c r="AG150" s="179"/>
      <c r="AH150" s="179"/>
      <c r="AI150" s="179"/>
      <c r="AJ150" s="179"/>
      <c r="AK150" s="179"/>
      <c r="AL150" s="179"/>
      <c r="AM150" s="179"/>
      <c r="AN150" s="179"/>
    </row>
    <row r="151" spans="1:100" ht="51.75" customHeight="1" x14ac:dyDescent="0.25">
      <c r="A151" s="143" t="s">
        <v>122</v>
      </c>
      <c r="B151" s="143"/>
      <c r="C151" s="143"/>
      <c r="D151" s="143"/>
      <c r="E151" s="143"/>
      <c r="F151" s="143"/>
      <c r="G151" s="143"/>
      <c r="H151" s="143"/>
      <c r="I151" s="143"/>
      <c r="J151" s="143"/>
      <c r="K151" s="143"/>
      <c r="L151" s="143"/>
      <c r="M151" s="143"/>
      <c r="N151" s="143"/>
      <c r="O151" s="143"/>
      <c r="P151" s="143"/>
      <c r="Q151" s="143"/>
      <c r="R151" s="143"/>
      <c r="S151" s="143"/>
      <c r="T151" s="143"/>
      <c r="U151" s="143"/>
      <c r="V151" s="143"/>
      <c r="W151" s="143"/>
      <c r="X151" s="143"/>
      <c r="Y151" s="143"/>
      <c r="Z151" s="143"/>
      <c r="AA151" s="143"/>
      <c r="AB151" s="143"/>
      <c r="AC151" s="143"/>
      <c r="AD151" s="143"/>
      <c r="AE151" s="143"/>
      <c r="AF151" s="143"/>
      <c r="AG151" s="143"/>
      <c r="AH151" s="143"/>
      <c r="AI151" s="143"/>
      <c r="AJ151" s="143"/>
      <c r="AK151" s="143"/>
      <c r="AL151" s="143"/>
      <c r="AM151" s="143"/>
      <c r="AN151" s="143"/>
    </row>
    <row r="152" spans="1:100" x14ac:dyDescent="0.25">
      <c r="A152" s="1"/>
      <c r="B152" s="1"/>
      <c r="C152" s="1"/>
      <c r="D152" s="1"/>
      <c r="E152" s="1"/>
      <c r="F152" s="1"/>
      <c r="G152" s="1"/>
      <c r="H152" s="1"/>
      <c r="I152" s="1"/>
      <c r="J152" s="1"/>
      <c r="K152" s="1"/>
      <c r="L152" s="1"/>
    </row>
    <row r="153" spans="1:100" x14ac:dyDescent="0.25">
      <c r="A153" s="1"/>
      <c r="B153" s="1"/>
      <c r="C153" s="1"/>
      <c r="D153" s="1"/>
      <c r="E153" s="1"/>
      <c r="F153" s="1"/>
      <c r="G153" s="1"/>
      <c r="H153" s="1"/>
      <c r="I153" s="1"/>
      <c r="J153" s="1"/>
      <c r="K153" s="1"/>
      <c r="L153" s="1"/>
    </row>
    <row r="154" spans="1:100" x14ac:dyDescent="0.25">
      <c r="A154" s="5"/>
      <c r="B154" s="5"/>
      <c r="C154" s="6"/>
      <c r="D154" s="6"/>
      <c r="E154" s="5"/>
      <c r="F154" s="5"/>
      <c r="G154" s="5"/>
      <c r="H154" s="5"/>
      <c r="I154" s="7"/>
      <c r="J154" s="8"/>
      <c r="K154" s="9"/>
      <c r="L154" s="5"/>
    </row>
    <row r="155" spans="1:100" ht="16.5" x14ac:dyDescent="0.25">
      <c r="A155" s="10"/>
      <c r="B155" s="10"/>
      <c r="C155" s="10"/>
      <c r="D155" s="10"/>
      <c r="E155" s="68"/>
      <c r="F155" s="68"/>
      <c r="G155" s="68"/>
      <c r="H155" s="6"/>
      <c r="I155" s="181"/>
      <c r="J155" s="181"/>
      <c r="K155" s="9"/>
      <c r="L155" s="5"/>
      <c r="N155" s="51"/>
      <c r="O155" s="51"/>
      <c r="P155" s="51"/>
      <c r="Q155" s="51"/>
      <c r="R155" s="52"/>
      <c r="S155" s="52"/>
      <c r="T155" s="53"/>
      <c r="U155" s="53"/>
      <c r="V155" s="49"/>
      <c r="W155" s="49"/>
      <c r="X155" s="49"/>
      <c r="Y155" s="49"/>
      <c r="Z155" s="49"/>
      <c r="AA155" s="49"/>
      <c r="AB155" s="49"/>
      <c r="AC155" s="50"/>
      <c r="AD155" s="50"/>
      <c r="AE155" s="54"/>
      <c r="AF155" s="54"/>
      <c r="AG155" s="54"/>
      <c r="AH155" s="51"/>
      <c r="AI155" s="51"/>
      <c r="BU155" s="3"/>
      <c r="BY155" s="35"/>
    </row>
    <row r="156" spans="1:100" ht="16.5" x14ac:dyDescent="0.25">
      <c r="A156" s="182" t="s">
        <v>95</v>
      </c>
      <c r="B156" s="182"/>
      <c r="C156" s="182"/>
      <c r="D156" s="11"/>
      <c r="E156" s="70"/>
      <c r="F156" s="70"/>
      <c r="G156" s="70"/>
      <c r="H156" s="5"/>
      <c r="I156" s="183" t="s">
        <v>96</v>
      </c>
      <c r="J156" s="183"/>
      <c r="K156" s="12"/>
      <c r="L156" s="5"/>
      <c r="N156" s="184" t="s">
        <v>125</v>
      </c>
      <c r="O156" s="184"/>
      <c r="P156" s="184"/>
      <c r="Q156" s="184"/>
      <c r="R156" s="184"/>
      <c r="S156" s="184"/>
      <c r="T156" s="184"/>
      <c r="U156" s="184"/>
      <c r="V156" s="184"/>
      <c r="W156" s="71"/>
      <c r="X156" s="71"/>
      <c r="Y156" s="71"/>
      <c r="Z156" s="71"/>
      <c r="AA156" s="71"/>
      <c r="AB156" s="71"/>
      <c r="AC156" s="72"/>
      <c r="AD156" s="185" t="s">
        <v>123</v>
      </c>
      <c r="AE156" s="185"/>
      <c r="AF156" s="185"/>
      <c r="AG156" s="185"/>
      <c r="AH156" s="185"/>
      <c r="AI156" s="185"/>
      <c r="BU156" s="3"/>
      <c r="BY156" s="35"/>
    </row>
    <row r="157" spans="1:100" ht="16.5" customHeight="1" x14ac:dyDescent="0.25">
      <c r="A157" s="69"/>
      <c r="B157" s="69"/>
      <c r="C157" s="69"/>
      <c r="D157" s="69"/>
      <c r="E157" s="70"/>
      <c r="F157" s="70"/>
      <c r="G157" s="70"/>
      <c r="H157" s="5"/>
      <c r="I157" s="183" t="s">
        <v>97</v>
      </c>
      <c r="J157" s="183"/>
      <c r="K157" s="12"/>
      <c r="L157" s="5"/>
      <c r="N157" s="186" t="s">
        <v>126</v>
      </c>
      <c r="O157" s="186"/>
      <c r="P157" s="186"/>
      <c r="Q157" s="186"/>
      <c r="R157" s="186"/>
      <c r="S157" s="186"/>
      <c r="T157" s="186"/>
      <c r="U157" s="186"/>
      <c r="V157" s="186"/>
      <c r="W157" s="48"/>
      <c r="X157" s="48"/>
      <c r="Y157" s="48"/>
      <c r="Z157" s="48"/>
      <c r="AA157" s="48"/>
      <c r="AB157" s="48"/>
      <c r="AC157" s="65"/>
      <c r="AD157" s="180" t="s">
        <v>127</v>
      </c>
      <c r="AE157" s="180"/>
      <c r="AF157" s="180"/>
      <c r="AG157" s="180"/>
      <c r="AH157" s="180"/>
      <c r="AI157" s="180"/>
      <c r="BU157" s="3"/>
      <c r="BY157" s="35"/>
    </row>
    <row r="158" spans="1:100" ht="16.5" x14ac:dyDescent="0.25">
      <c r="A158" s="2"/>
      <c r="B158" s="2"/>
      <c r="C158" s="2"/>
      <c r="D158" s="2"/>
      <c r="E158" s="70"/>
      <c r="F158" s="70"/>
      <c r="G158" s="70"/>
      <c r="H158" s="5"/>
      <c r="I158" s="5"/>
      <c r="J158" s="5"/>
      <c r="K158" s="5"/>
      <c r="L158" s="5"/>
      <c r="R158" s="47"/>
      <c r="S158" s="47"/>
      <c r="T158" s="47"/>
      <c r="U158" s="47"/>
      <c r="V158" s="47"/>
      <c r="W158" s="47"/>
      <c r="X158" s="47"/>
      <c r="Y158" s="47"/>
      <c r="Z158" s="47"/>
      <c r="AA158" s="47"/>
      <c r="AB158" s="47"/>
      <c r="AC158" s="65"/>
      <c r="AD158" s="180" t="s">
        <v>124</v>
      </c>
      <c r="AE158" s="180"/>
      <c r="AF158" s="180"/>
      <c r="AG158" s="180"/>
      <c r="AH158" s="180"/>
      <c r="AI158" s="180"/>
      <c r="BU158" s="3"/>
      <c r="BY158" s="35"/>
    </row>
    <row r="159" spans="1:100" x14ac:dyDescent="0.25">
      <c r="A159" s="46" t="s">
        <v>98</v>
      </c>
      <c r="B159" s="46"/>
      <c r="C159" s="46"/>
      <c r="D159" s="46"/>
      <c r="E159" s="13"/>
      <c r="F159" s="13"/>
      <c r="G159" s="13"/>
      <c r="H159" s="5"/>
      <c r="I159" s="5"/>
      <c r="J159" s="5"/>
      <c r="K159" s="5"/>
      <c r="L159" s="5"/>
    </row>
    <row r="160" spans="1:100" x14ac:dyDescent="0.25">
      <c r="A160" s="46" t="s">
        <v>119</v>
      </c>
      <c r="B160" s="46"/>
      <c r="C160" s="46"/>
      <c r="D160" s="46"/>
      <c r="E160" s="14"/>
      <c r="F160" s="14"/>
      <c r="G160" s="14"/>
      <c r="H160" s="5"/>
      <c r="I160" s="5"/>
      <c r="J160" s="5"/>
      <c r="K160" s="5"/>
      <c r="L160" s="5"/>
    </row>
  </sheetData>
  <mergeCells count="210">
    <mergeCell ref="AD158:AI158"/>
    <mergeCell ref="I155:J155"/>
    <mergeCell ref="A156:C156"/>
    <mergeCell ref="I156:J156"/>
    <mergeCell ref="N156:V156"/>
    <mergeCell ref="AD156:AI156"/>
    <mergeCell ref="I157:J157"/>
    <mergeCell ref="N157:V157"/>
    <mergeCell ref="AD157:AI157"/>
    <mergeCell ref="A148:Q148"/>
    <mergeCell ref="U148:AK148"/>
    <mergeCell ref="AL148:AN148"/>
    <mergeCell ref="A149:AN149"/>
    <mergeCell ref="A150:AN150"/>
    <mergeCell ref="A151:AN151"/>
    <mergeCell ref="B142:B143"/>
    <mergeCell ref="C142:C143"/>
    <mergeCell ref="B144:B145"/>
    <mergeCell ref="C144:C145"/>
    <mergeCell ref="B146:B147"/>
    <mergeCell ref="C146:C147"/>
    <mergeCell ref="A119:A147"/>
    <mergeCell ref="B119:B120"/>
    <mergeCell ref="C119:C120"/>
    <mergeCell ref="B122:B123"/>
    <mergeCell ref="C122:C123"/>
    <mergeCell ref="B124:B125"/>
    <mergeCell ref="C124:C125"/>
    <mergeCell ref="B126:B127"/>
    <mergeCell ref="C126:C127"/>
    <mergeCell ref="B136:B137"/>
    <mergeCell ref="C136:C137"/>
    <mergeCell ref="B138:B139"/>
    <mergeCell ref="C138:C139"/>
    <mergeCell ref="B140:B141"/>
    <mergeCell ref="C140:C141"/>
    <mergeCell ref="C128:C129"/>
    <mergeCell ref="B130:B131"/>
    <mergeCell ref="C130:C131"/>
    <mergeCell ref="B132:B133"/>
    <mergeCell ref="C132:C133"/>
    <mergeCell ref="B134:B135"/>
    <mergeCell ref="C134:C135"/>
    <mergeCell ref="B128:B129"/>
    <mergeCell ref="B111:B112"/>
    <mergeCell ref="C111:C112"/>
    <mergeCell ref="A113:A118"/>
    <mergeCell ref="B113:B114"/>
    <mergeCell ref="C113:C114"/>
    <mergeCell ref="B115:B116"/>
    <mergeCell ref="C115:C116"/>
    <mergeCell ref="B117:B118"/>
    <mergeCell ref="C117:C118"/>
    <mergeCell ref="A89:A112"/>
    <mergeCell ref="B89:B90"/>
    <mergeCell ref="C89:C90"/>
    <mergeCell ref="B91:B92"/>
    <mergeCell ref="C91:C92"/>
    <mergeCell ref="B93:B94"/>
    <mergeCell ref="C93:C94"/>
    <mergeCell ref="B95:B96"/>
    <mergeCell ref="C95:C96"/>
    <mergeCell ref="B105:B106"/>
    <mergeCell ref="C105:C106"/>
    <mergeCell ref="B107:B108"/>
    <mergeCell ref="C107:C108"/>
    <mergeCell ref="B109:B110"/>
    <mergeCell ref="C109:C110"/>
    <mergeCell ref="C97:C98"/>
    <mergeCell ref="B99:B100"/>
    <mergeCell ref="C99:C100"/>
    <mergeCell ref="B101:B102"/>
    <mergeCell ref="C101:C102"/>
    <mergeCell ref="B103:B104"/>
    <mergeCell ref="C103:C104"/>
    <mergeCell ref="B97:B98"/>
    <mergeCell ref="A81:A88"/>
    <mergeCell ref="B81:B82"/>
    <mergeCell ref="C81:C82"/>
    <mergeCell ref="B83:B84"/>
    <mergeCell ref="C83:C84"/>
    <mergeCell ref="B85:B86"/>
    <mergeCell ref="C85:C86"/>
    <mergeCell ref="B87:B88"/>
    <mergeCell ref="C87:C88"/>
    <mergeCell ref="A59:A80"/>
    <mergeCell ref="B59:B60"/>
    <mergeCell ref="C59:C60"/>
    <mergeCell ref="B61:B62"/>
    <mergeCell ref="C61:C62"/>
    <mergeCell ref="B63:B64"/>
    <mergeCell ref="C63:C64"/>
    <mergeCell ref="B65:B66"/>
    <mergeCell ref="C65:C66"/>
    <mergeCell ref="B67:B68"/>
    <mergeCell ref="B75:B76"/>
    <mergeCell ref="C75:C76"/>
    <mergeCell ref="B77:B78"/>
    <mergeCell ref="C77:C78"/>
    <mergeCell ref="B79:B80"/>
    <mergeCell ref="C79:C80"/>
    <mergeCell ref="C67:C68"/>
    <mergeCell ref="B69:B70"/>
    <mergeCell ref="C69:C70"/>
    <mergeCell ref="B71:B72"/>
    <mergeCell ref="C71:C72"/>
    <mergeCell ref="B73:B74"/>
    <mergeCell ref="C73:C74"/>
    <mergeCell ref="B53:B54"/>
    <mergeCell ref="C53:C54"/>
    <mergeCell ref="B55:B56"/>
    <mergeCell ref="C55:C56"/>
    <mergeCell ref="B57:B58"/>
    <mergeCell ref="C57:C58"/>
    <mergeCell ref="B47:B48"/>
    <mergeCell ref="C47:C48"/>
    <mergeCell ref="B49:B50"/>
    <mergeCell ref="C49:C50"/>
    <mergeCell ref="B51:B52"/>
    <mergeCell ref="C51:C52"/>
    <mergeCell ref="B43:B44"/>
    <mergeCell ref="C43:C44"/>
    <mergeCell ref="B45:B46"/>
    <mergeCell ref="C45:C46"/>
    <mergeCell ref="B35:B36"/>
    <mergeCell ref="C35:C36"/>
    <mergeCell ref="B37:B38"/>
    <mergeCell ref="C37:C38"/>
    <mergeCell ref="B39:B40"/>
    <mergeCell ref="C39:C40"/>
    <mergeCell ref="B31:B32"/>
    <mergeCell ref="C31:C32"/>
    <mergeCell ref="B33:B34"/>
    <mergeCell ref="C33:C34"/>
    <mergeCell ref="C19:C20"/>
    <mergeCell ref="B21:B22"/>
    <mergeCell ref="C21:C22"/>
    <mergeCell ref="B41:B42"/>
    <mergeCell ref="C41:C42"/>
    <mergeCell ref="B19:B20"/>
    <mergeCell ref="BR11:BT11"/>
    <mergeCell ref="BV11:BX11"/>
    <mergeCell ref="BZ11:CB11"/>
    <mergeCell ref="CD11:CF11"/>
    <mergeCell ref="CH11:CJ11"/>
    <mergeCell ref="CL11:CN11"/>
    <mergeCell ref="V10:X11"/>
    <mergeCell ref="B29:B30"/>
    <mergeCell ref="C29:C30"/>
    <mergeCell ref="CH10:CV10"/>
    <mergeCell ref="AP11:AR11"/>
    <mergeCell ref="AT11:AV11"/>
    <mergeCell ref="AX11:AZ11"/>
    <mergeCell ref="BB11:BD11"/>
    <mergeCell ref="BF11:BH11"/>
    <mergeCell ref="BJ11:BL11"/>
    <mergeCell ref="BN11:BP11"/>
    <mergeCell ref="AP10:BD10"/>
    <mergeCell ref="A8:B12"/>
    <mergeCell ref="C8:C12"/>
    <mergeCell ref="D8:D12"/>
    <mergeCell ref="G8:AH8"/>
    <mergeCell ref="AI8:AK11"/>
    <mergeCell ref="AL8:AN11"/>
    <mergeCell ref="A23:A58"/>
    <mergeCell ref="B23:B24"/>
    <mergeCell ref="C23:C24"/>
    <mergeCell ref="B25:B26"/>
    <mergeCell ref="C25:C26"/>
    <mergeCell ref="B27:B28"/>
    <mergeCell ref="C27:C28"/>
    <mergeCell ref="CP11:CR11"/>
    <mergeCell ref="CT11:CV11"/>
    <mergeCell ref="A13:A22"/>
    <mergeCell ref="B13:B14"/>
    <mergeCell ref="C13:C14"/>
    <mergeCell ref="B15:B16"/>
    <mergeCell ref="C15:C16"/>
    <mergeCell ref="B17:B18"/>
    <mergeCell ref="C17:C18"/>
    <mergeCell ref="H10:H11"/>
    <mergeCell ref="I10:K11"/>
    <mergeCell ref="L10:N11"/>
    <mergeCell ref="Q10:Q11"/>
    <mergeCell ref="R10:R11"/>
    <mergeCell ref="S10:U11"/>
    <mergeCell ref="BF10:BT10"/>
    <mergeCell ref="BV10:CF10"/>
    <mergeCell ref="G10:G11"/>
    <mergeCell ref="AA10:AA11"/>
    <mergeCell ref="AB10:AB11"/>
    <mergeCell ref="AC10:AE11"/>
    <mergeCell ref="AF10:AH11"/>
    <mergeCell ref="A5:AN5"/>
    <mergeCell ref="A6:AH6"/>
    <mergeCell ref="AI6:AK6"/>
    <mergeCell ref="AL6:AN7"/>
    <mergeCell ref="A7:AH7"/>
    <mergeCell ref="AI7:AK7"/>
    <mergeCell ref="A1:C3"/>
    <mergeCell ref="D1:AH2"/>
    <mergeCell ref="AI1:AK1"/>
    <mergeCell ref="AL1:AN3"/>
    <mergeCell ref="AI2:AK2"/>
    <mergeCell ref="D3:T3"/>
    <mergeCell ref="U3:AH3"/>
    <mergeCell ref="AI3:AK3"/>
    <mergeCell ref="E9:N9"/>
    <mergeCell ref="O9:X9"/>
    <mergeCell ref="Y9:AH9"/>
  </mergeCells>
  <pageMargins left="0.7" right="0.7" top="0.75" bottom="0.75" header="0.3" footer="0.3"/>
  <pageSetup paperSize="9" scale="4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PROPUESTA ECONÓMICA</vt:lpstr>
      <vt:lpstr>Analisis de Precios</vt:lpstr>
      <vt:lpstr>'Analisis de Precios'!Área_de_impresión</vt:lpstr>
      <vt:lpstr>'PROPUESTA ECONÓMICA'!Área_de_impresión</vt:lpstr>
    </vt:vector>
  </TitlesOfParts>
  <Company>TERMINAL DE TRANSPORTE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Antonio Santamaria Guzman</dc:creator>
  <cp:lastModifiedBy>Jamile Ospino Prato</cp:lastModifiedBy>
  <cp:lastPrinted>2024-09-11T12:15:00Z</cp:lastPrinted>
  <dcterms:created xsi:type="dcterms:W3CDTF">2024-09-02T14:04:38Z</dcterms:created>
  <dcterms:modified xsi:type="dcterms:W3CDTF">2026-06-11T20:37:51Z</dcterms:modified>
</cp:coreProperties>
</file>